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LENOVO\Google Drive\FREDDY\17.-ALUMNO FREDDY\JAVERIANA\"/>
    </mc:Choice>
  </mc:AlternateContent>
  <xr:revisionPtr revIDLastSave="0" documentId="13_ncr:1_{853B3979-13EE-414D-B9F8-E8FD8F01D221}" xr6:coauthVersionLast="46" xr6:coauthVersionMax="46" xr10:uidLastSave="{00000000-0000-0000-0000-000000000000}"/>
  <bookViews>
    <workbookView xWindow="-120" yWindow="-120" windowWidth="20730" windowHeight="11160" activeTab="1" xr2:uid="{00000000-000D-0000-FFFF-FFFF00000000}"/>
  </bookViews>
  <sheets>
    <sheet name="Futuros" sheetId="1" r:id="rId1"/>
    <sheet name="Forward" sheetId="3" r:id="rId2"/>
    <sheet name="Opcion" sheetId="2" r:id="rId3"/>
    <sheet name="Swap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1" l="1"/>
  <c r="G7" i="1"/>
  <c r="H25" i="1"/>
  <c r="C25" i="1"/>
  <c r="G8" i="1"/>
  <c r="C16" i="1"/>
  <c r="C28" i="1"/>
  <c r="E34" i="4"/>
  <c r="C35" i="4"/>
  <c r="D34" i="4" s="1"/>
  <c r="B43" i="4"/>
  <c r="D15" i="4"/>
  <c r="H29" i="4"/>
  <c r="I30" i="4" s="1"/>
  <c r="G16" i="4"/>
  <c r="G21" i="4"/>
  <c r="G22" i="4"/>
  <c r="H22" i="4"/>
  <c r="D30" i="4" s="1"/>
  <c r="G24" i="4"/>
  <c r="H15" i="4"/>
  <c r="B19" i="4"/>
  <c r="C19" i="4"/>
  <c r="C58" i="3"/>
  <c r="C51" i="3"/>
  <c r="D52" i="3" s="1"/>
  <c r="C46" i="3"/>
  <c r="D43" i="3"/>
  <c r="C34" i="3"/>
  <c r="C25" i="3"/>
  <c r="D26" i="3" s="1"/>
  <c r="G8" i="3"/>
  <c r="C9" i="2"/>
  <c r="E21" i="2"/>
  <c r="G21" i="2"/>
  <c r="E14" i="2"/>
  <c r="G14" i="2" s="1"/>
  <c r="D10" i="2"/>
  <c r="B53" i="1"/>
  <c r="A11" i="3"/>
  <c r="D12" i="3" s="1"/>
  <c r="C17" i="3" s="1"/>
  <c r="D42" i="2"/>
  <c r="C32" i="2"/>
  <c r="C44" i="2" s="1"/>
  <c r="D33" i="2"/>
  <c r="C24" i="2"/>
  <c r="D25" i="2" s="1"/>
  <c r="D28" i="2" s="1"/>
  <c r="C47" i="2" s="1"/>
  <c r="D48" i="2" s="1"/>
  <c r="D18" i="2"/>
  <c r="H39" i="1"/>
  <c r="B54" i="1" s="1"/>
  <c r="C39" i="1"/>
  <c r="D40" i="1"/>
  <c r="C54" i="1"/>
  <c r="D32" i="1"/>
  <c r="D26" i="1"/>
  <c r="C53" i="1"/>
  <c r="B12" i="1"/>
  <c r="B11" i="1"/>
  <c r="C33" i="1"/>
  <c r="H32" i="1" s="1"/>
  <c r="I40" i="1"/>
  <c r="D17" i="1" l="1"/>
  <c r="D18" i="3"/>
  <c r="C28" i="3" s="1"/>
  <c r="B58" i="3"/>
  <c r="C35" i="1"/>
  <c r="C42" i="1"/>
  <c r="C46" i="1" s="1"/>
  <c r="D47" i="1" s="1"/>
  <c r="C55" i="1"/>
  <c r="C59" i="3"/>
  <c r="H25" i="3"/>
  <c r="I33" i="1"/>
  <c r="H35" i="1"/>
  <c r="H42" i="1" s="1"/>
  <c r="H46" i="1" s="1"/>
  <c r="F34" i="4"/>
  <c r="C38" i="4" s="1"/>
  <c r="H37" i="4"/>
  <c r="E37" i="2"/>
  <c r="D45" i="2"/>
  <c r="E48" i="2"/>
  <c r="C37" i="4"/>
  <c r="D39" i="4" s="1"/>
  <c r="C44" i="4" s="1"/>
  <c r="C46" i="4" s="1"/>
  <c r="C29" i="4"/>
  <c r="B42" i="4" s="1"/>
  <c r="C27" i="2"/>
  <c r="C36" i="2" s="1"/>
  <c r="D37" i="2" s="1"/>
  <c r="B23" i="4"/>
  <c r="C23" i="4" s="1"/>
  <c r="B45" i="4" l="1"/>
  <c r="B46" i="4" s="1"/>
  <c r="D47" i="4" s="1"/>
  <c r="I38" i="4"/>
  <c r="J38" i="4" s="1"/>
  <c r="B59" i="3"/>
  <c r="I26" i="3"/>
  <c r="I28" i="3" s="1"/>
  <c r="I47" i="1"/>
  <c r="C49" i="1"/>
  <c r="D49" i="1" s="1"/>
  <c r="C33" i="3"/>
  <c r="D35" i="3" s="1"/>
  <c r="C60" i="3" s="1"/>
  <c r="C37" i="3"/>
  <c r="D42" i="3" s="1"/>
  <c r="C44" i="3" s="1"/>
  <c r="B61" i="3" s="1"/>
  <c r="I33" i="3" l="1"/>
  <c r="H34" i="3" s="1"/>
  <c r="B60" i="3" s="1"/>
  <c r="H37" i="3" l="1"/>
  <c r="H43" i="3" l="1"/>
  <c r="I42" i="3" s="1"/>
  <c r="C61" i="3" s="1"/>
  <c r="C62" i="3" s="1"/>
  <c r="D65" i="3" s="1"/>
  <c r="C66" i="3" s="1"/>
  <c r="H46" i="3"/>
  <c r="H51" i="3" s="1"/>
  <c r="I52" i="3" s="1"/>
  <c r="C54" i="3" s="1"/>
  <c r="D54" i="3" s="1"/>
</calcChain>
</file>

<file path=xl/sharedStrings.xml><?xml version="1.0" encoding="utf-8"?>
<sst xmlns="http://schemas.openxmlformats.org/spreadsheetml/2006/main" count="232" uniqueCount="115">
  <si>
    <t>La empresa ABC SA importadora de TV, debido a la exposicion de riesgo a la TRM sobre sus deudas con proveedores al exterior ha decido adquirir Futuros para cubrirse puntualmente para pagos que debe realizar de USD$1.000.000 en tres meses, al revisar la BVC (Bolsa de Valores de Colombia) la cotizacion de dichos futuros se referencia de la siguiente forma:</t>
  </si>
  <si>
    <t>Oferta</t>
  </si>
  <si>
    <t>Mes 1</t>
  </si>
  <si>
    <t>Mes 2</t>
  </si>
  <si>
    <t>Mes 3</t>
  </si>
  <si>
    <t>TRM:</t>
  </si>
  <si>
    <t>Fecha Contrato:</t>
  </si>
  <si>
    <t>Enero 2/15</t>
  </si>
  <si>
    <t>Reconocimiento Contable Inicial</t>
  </si>
  <si>
    <t>Comision Camara de Compensacion:</t>
  </si>
  <si>
    <t>Reconocimientos Contables Posteriores</t>
  </si>
  <si>
    <t>Enero 31/2015</t>
  </si>
  <si>
    <t>Tasa Negociacion</t>
  </si>
  <si>
    <t>Valor Transaccion:</t>
  </si>
  <si>
    <t>Db</t>
  </si>
  <si>
    <t>Cr</t>
  </si>
  <si>
    <t xml:space="preserve">   ORI Inst Finan Cob</t>
  </si>
  <si>
    <t>Act Finan-Futuro</t>
  </si>
  <si>
    <t>CxP Proveedores</t>
  </si>
  <si>
    <t>ORI Inst Finan Cob</t>
  </si>
  <si>
    <t xml:space="preserve">    CxP Proveedores</t>
  </si>
  <si>
    <t>Saldo CxP:</t>
  </si>
  <si>
    <t>Febrero 28/2015</t>
  </si>
  <si>
    <t>Marzo 31/2015</t>
  </si>
  <si>
    <t>Saldo Activo Finan-Futuro:</t>
  </si>
  <si>
    <t>Pago (Cancelacion Cobertura)</t>
  </si>
  <si>
    <t>Bancos</t>
  </si>
  <si>
    <t xml:space="preserve">   Act Finan-Futuro</t>
  </si>
  <si>
    <t xml:space="preserve">         Bancos</t>
  </si>
  <si>
    <t>Giro Neto:</t>
  </si>
  <si>
    <t>Movimientos ORI</t>
  </si>
  <si>
    <t>Ene 31/15</t>
  </si>
  <si>
    <t>Feb 28/15</t>
  </si>
  <si>
    <t>Saldo:</t>
  </si>
  <si>
    <t>Cierre 1er Mes:</t>
  </si>
  <si>
    <t>Act Finan-Opcion</t>
  </si>
  <si>
    <t>Cierre 2o Mes:</t>
  </si>
  <si>
    <t>Saldo Act Finan:</t>
  </si>
  <si>
    <t xml:space="preserve">   Saldo ORI:</t>
  </si>
  <si>
    <t>Compra Materia Prima:</t>
  </si>
  <si>
    <t>Inventarios - MP</t>
  </si>
  <si>
    <t xml:space="preserve">    Bancos</t>
  </si>
  <si>
    <t xml:space="preserve">    Act Inst Finan Cob</t>
  </si>
  <si>
    <t>Neto Giro</t>
  </si>
  <si>
    <t>Venta Productos (Cable):</t>
  </si>
  <si>
    <t>CxC Clientes</t>
  </si>
  <si>
    <t>(Precio Venta)</t>
  </si>
  <si>
    <t xml:space="preserve">    Ing Actividades Ordinarias</t>
  </si>
  <si>
    <t>Costo de Produccion</t>
  </si>
  <si>
    <t xml:space="preserve">    Inventarios - MP</t>
  </si>
  <si>
    <t xml:space="preserve">     Costo de Produccion</t>
  </si>
  <si>
    <t>Costo Neto</t>
  </si>
  <si>
    <t>Ejerce la Opcion</t>
  </si>
  <si>
    <t>Supongamos que la "Empresa A" tiene una deuda de $100 millones a 5 años con pagos de intereses a una tasa fluctuante (por ejemplo, LIBOR anual más un margen de 1%). Ante esa situación, se corre el riesgo de que dicha tasa suba y, por lo tanto, deba gastar más dinero en intereses.</t>
  </si>
  <si>
    <t>Para evitar ese riesgo, la "Empresa A" acude a un banco para contratar un swap, mediante el cual se obliga a pagar intereses a tasa fija al banco (por ejemplo, de 8% anual) por $100 millones a 5 años plazo; vale decir, sobre un nocional del mismo monto y por el mismo período de la deuda que ella tiene a la tasa fluctuante ya señalada. El swap además obliga al banco a pagarle a la empresa al monto de intereses que corresponda a la tasa fluctuante, en forma anual.</t>
  </si>
  <si>
    <t>De ese modo, en términos netos, la empresa quedará pagando intereses a la tasa fija del swap más el margen de 1%; es decir, en la práctica habrá cambiado una deuda a tasa fluctuante por una deuda a tasa fija.</t>
  </si>
  <si>
    <t>1. Paga un 8% anual sobre $ 100 millones, durante 5 años, al banco con el cual contrató el swap.</t>
  </si>
  <si>
    <t>2. Recibe del banco con el cual contrató el swap intereses sobre el mismo monto de acuerdo a la LIBOR. .</t>
  </si>
  <si>
    <t>3. Paga LIBOR + 1% a su acreedor</t>
  </si>
  <si>
    <t>Como se ve en este ejemplo, la "Empresa A" está comprometida a pagar LIBOR más un margen de 1% por la deuda de $ 100 millones. Debido a que gracias al swap contratado recibe el valor equivalente a LIBOR de parte del banco, en términos netos, queda pagando el margen de 1% que se suma al 8% que paga al swap, por lo que la Empresa A termina pagando una tasa de interés fija de 9% y elimina el riesgo de que aumente la tasa fluctuante.</t>
  </si>
  <si>
    <t>Fuente: http://www.bancafacil.cl/</t>
  </si>
  <si>
    <t>Supuestos para reconocimiento contable</t>
  </si>
  <si>
    <t>Libor:</t>
  </si>
  <si>
    <t>Tasa Efectiva;</t>
  </si>
  <si>
    <t>Valor:</t>
  </si>
  <si>
    <t>Intereses:</t>
  </si>
  <si>
    <t>Cierre Primer Año:</t>
  </si>
  <si>
    <t>Banco (Swap)</t>
  </si>
  <si>
    <t>Devolucion Banco (Swap)</t>
  </si>
  <si>
    <t>Acreedor</t>
  </si>
  <si>
    <t>Sin Cobertura</t>
  </si>
  <si>
    <t>Con Cobertura</t>
  </si>
  <si>
    <t>Tasa Cobertura;</t>
  </si>
  <si>
    <t>La empresa ABC SA dedicada a la fabricacion de cables con cobre, decide adquirir una opcion Call (Compra) para 1,000 toneladas a un precio de $1.500 tonelada para compra dentro de dos meses, al cierre del primer mes el precio del cobre cerro en $1.520 tonelada y al cierre del segundo mes cerro en $1.550 tonelada, paga una prima de $20 por tonelada.</t>
  </si>
  <si>
    <t>Act Finan-Opciones</t>
  </si>
  <si>
    <t>Tonelada</t>
  </si>
  <si>
    <t>Precio Mcdo</t>
  </si>
  <si>
    <t>Vr Razonab</t>
  </si>
  <si>
    <t>Diferencia</t>
  </si>
  <si>
    <t>Enero 2/18</t>
  </si>
  <si>
    <t>La empresa ABC SA importadora de TV, debido a la exposicion de riesgo a la TRM sobre sus deudas con proveedores al exterior ha decido adquirir Forward (non delivery) para cubrirse puntualmente para pagos que debe realizar de USD$1.000.000 en tres meses, al revisar con Bancolombia la cotizacion de dichos Fws se referencia de la siguiente forma:</t>
  </si>
  <si>
    <t>Enero 31/2018</t>
  </si>
  <si>
    <t xml:space="preserve">      Inst Finan-Fw-Pasivo</t>
  </si>
  <si>
    <t>Inst Finan-Fw-Pasivo</t>
  </si>
  <si>
    <t>Saldo Inst Finan-Fw:</t>
  </si>
  <si>
    <t>Febrero 28/2018</t>
  </si>
  <si>
    <t>Inst Finan-Fw-Activo</t>
  </si>
  <si>
    <t>Marzo 31/2018</t>
  </si>
  <si>
    <t>Ene 31/18</t>
  </si>
  <si>
    <t>Feb 28/18</t>
  </si>
  <si>
    <t>Mar 31/18</t>
  </si>
  <si>
    <t>Ene 2/18</t>
  </si>
  <si>
    <t xml:space="preserve">     ORI Inst Finan Cob</t>
  </si>
  <si>
    <t>Perdida - inst finan - otros gtos</t>
  </si>
  <si>
    <t>Pasivo</t>
  </si>
  <si>
    <t xml:space="preserve">  Cr. Pasivo IF-Swap</t>
  </si>
  <si>
    <t>Cobertura</t>
  </si>
  <si>
    <t>Primer año:</t>
  </si>
  <si>
    <t xml:space="preserve">   Cr. Otros pasiv finan (acreedore)</t>
  </si>
  <si>
    <t>Subyacente (Cuenta por Pagar - Acreedor)</t>
  </si>
  <si>
    <t>Db. Gasto finan (int PyG)</t>
  </si>
  <si>
    <t xml:space="preserve">Db. Gasto PyG </t>
  </si>
  <si>
    <t>Existe esta excepcion: En caso de asimiteria contable, se reconoce la cobertura al resultado</t>
  </si>
  <si>
    <t>Giro Real</t>
  </si>
  <si>
    <t>Valor Razonb</t>
  </si>
  <si>
    <t>Db. Pasivo IF-Swap</t>
  </si>
  <si>
    <t>Db. Activo IF-Swap</t>
  </si>
  <si>
    <t xml:space="preserve">   Cr. Otros pasiv finan (acreedor)</t>
  </si>
  <si>
    <t>PyG</t>
  </si>
  <si>
    <t>Cobertura In</t>
  </si>
  <si>
    <t>Acreedor (Int)</t>
  </si>
  <si>
    <t xml:space="preserve">   Cr. Gasto finan (int PyG)</t>
  </si>
  <si>
    <t>Medicion Post</t>
  </si>
  <si>
    <t>Medicion Post (Acreedor)</t>
  </si>
  <si>
    <t>Efectiva: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</si>
</sst>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&quot;$&quot;\ #,##0;[Red]\-&quot;$&quot;\ #,##0"/>
    <numFmt numFmtId="165" formatCode="&quot;$&quot;\ #,##0.00;[Red]\-&quot;$&quot;\ #,##0.00"/>
    <numFmt numFmtId="166" formatCode="_-&quot;$&quot;\ * #,##0_-;\-&quot;$&quot;\ * #,##0_-;_-&quot;$&quot;\ * &quot;-&quot;_-;_-@_-"/>
    <numFmt numFmtId="167" formatCode="&quot;$&quot;#,##0;[Red]\-&quot;$&quot;#,##0"/>
    <numFmt numFmtId="168" formatCode="_-&quot;$&quot;* #,##0.00_-;\-&quot;$&quot;* #,##0.00_-;_-&quot;$&quot;* &quot;-&quot;??_-;_-@_-"/>
    <numFmt numFmtId="169" formatCode="_-* #,##0_-;\-* #,##0_-;_-* &quot;-&quot;??_-;_-@_-"/>
    <numFmt numFmtId="170" formatCode="_-&quot;$&quot;* #,##0_-;\-&quot;$&quot;* #,##0_-;_-&quot;$&quot;* &quot;-&quot;??_-;_-@_-"/>
    <numFmt numFmtId="171" formatCode="&quot;$&quot;#,##0.00;[Red]\-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 val="singleAccounting"/>
      <sz val="11"/>
      <color rgb="FFFF0000"/>
      <name val="Calibri"/>
      <family val="2"/>
      <scheme val="minor"/>
    </font>
    <font>
      <sz val="11"/>
      <color rgb="FF002060"/>
      <name val="Calibri"/>
      <family val="2"/>
      <scheme val="minor"/>
    </font>
    <font>
      <sz val="8.25"/>
      <color rgb="FF333333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87">
    <xf numFmtId="0" fontId="0" fillId="0" borderId="0" xfId="0"/>
    <xf numFmtId="167" fontId="0" fillId="0" borderId="0" xfId="0" applyNumberForma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7" fontId="2" fillId="0" borderId="0" xfId="0" applyNumberFormat="1" applyFont="1" applyAlignment="1">
      <alignment horizontal="center"/>
    </xf>
    <xf numFmtId="0" fontId="0" fillId="0" borderId="0" xfId="0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/>
    <xf numFmtId="167" fontId="0" fillId="2" borderId="0" xfId="0" applyNumberFormat="1" applyFill="1"/>
    <xf numFmtId="167" fontId="5" fillId="2" borderId="0" xfId="0" applyNumberFormat="1" applyFont="1" applyFill="1"/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horizontal="justify" vertical="center" wrapText="1"/>
    </xf>
    <xf numFmtId="167" fontId="5" fillId="0" borderId="0" xfId="0" applyNumberFormat="1" applyFont="1" applyAlignment="1">
      <alignment horizontal="justify" vertical="center" wrapText="1"/>
    </xf>
    <xf numFmtId="167" fontId="2" fillId="0" borderId="0" xfId="0" applyNumberFormat="1" applyFont="1"/>
    <xf numFmtId="0" fontId="6" fillId="0" borderId="0" xfId="0" applyFont="1"/>
    <xf numFmtId="167" fontId="7" fillId="2" borderId="0" xfId="0" applyNumberFormat="1" applyFont="1" applyFill="1"/>
    <xf numFmtId="169" fontId="5" fillId="0" borderId="0" xfId="1" applyNumberFormat="1" applyFont="1" applyAlignment="1">
      <alignment horizontal="center"/>
    </xf>
    <xf numFmtId="167" fontId="5" fillId="0" borderId="0" xfId="0" applyNumberFormat="1" applyFont="1"/>
    <xf numFmtId="169" fontId="5" fillId="2" borderId="0" xfId="1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7" fontId="6" fillId="0" borderId="0" xfId="0" applyNumberFormat="1" applyFont="1"/>
    <xf numFmtId="170" fontId="0" fillId="0" borderId="0" xfId="2" applyNumberFormat="1" applyFont="1"/>
    <xf numFmtId="170" fontId="0" fillId="0" borderId="0" xfId="0" applyNumberFormat="1"/>
    <xf numFmtId="170" fontId="5" fillId="0" borderId="0" xfId="0" applyNumberFormat="1" applyFont="1"/>
    <xf numFmtId="170" fontId="8" fillId="0" borderId="0" xfId="0" applyNumberFormat="1" applyFont="1"/>
    <xf numFmtId="0" fontId="8" fillId="0" borderId="0" xfId="0" applyFont="1"/>
    <xf numFmtId="10" fontId="9" fillId="0" borderId="0" xfId="0" applyNumberFormat="1" applyFont="1" applyAlignment="1">
      <alignment horizontal="center" vertical="center" wrapText="1"/>
    </xf>
    <xf numFmtId="167" fontId="9" fillId="0" borderId="0" xfId="0" applyNumberFormat="1" applyFont="1" applyAlignment="1">
      <alignment horizontal="right" vertical="center" wrapText="1"/>
    </xf>
    <xf numFmtId="0" fontId="0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0" fillId="0" borderId="0" xfId="0" applyFont="1" applyAlignment="1">
      <alignment horizontal="justify"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0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0" fontId="2" fillId="0" borderId="0" xfId="3" applyNumberFormat="1" applyFont="1" applyAlignment="1">
      <alignment vertical="center"/>
    </xf>
    <xf numFmtId="167" fontId="5" fillId="3" borderId="0" xfId="0" applyNumberFormat="1" applyFont="1" applyFill="1" applyAlignment="1">
      <alignment vertical="center"/>
    </xf>
    <xf numFmtId="0" fontId="5" fillId="3" borderId="0" xfId="0" applyFont="1" applyFill="1" applyAlignment="1">
      <alignment vertical="center"/>
    </xf>
    <xf numFmtId="10" fontId="5" fillId="3" borderId="0" xfId="0" applyNumberFormat="1" applyFont="1" applyFill="1" applyAlignment="1">
      <alignment vertical="center"/>
    </xf>
    <xf numFmtId="10" fontId="5" fillId="3" borderId="0" xfId="3" applyNumberFormat="1" applyFont="1" applyFill="1" applyAlignment="1">
      <alignment vertical="center"/>
    </xf>
    <xf numFmtId="10" fontId="0" fillId="0" borderId="0" xfId="3" applyNumberFormat="1" applyFont="1"/>
    <xf numFmtId="164" fontId="0" fillId="0" borderId="0" xfId="0" applyNumberFormat="1"/>
    <xf numFmtId="166" fontId="0" fillId="0" borderId="0" xfId="4" applyFont="1"/>
    <xf numFmtId="171" fontId="5" fillId="0" borderId="0" xfId="0" applyNumberFormat="1" applyFont="1"/>
    <xf numFmtId="171" fontId="2" fillId="0" borderId="0" xfId="0" applyNumberFormat="1" applyFont="1" applyAlignment="1">
      <alignment horizontal="center"/>
    </xf>
    <xf numFmtId="171" fontId="5" fillId="2" borderId="0" xfId="0" applyNumberFormat="1" applyFont="1" applyFill="1"/>
    <xf numFmtId="167" fontId="5" fillId="0" borderId="0" xfId="0" applyNumberFormat="1" applyFont="1" applyAlignment="1">
      <alignment horizontal="right" vertical="center" wrapText="1"/>
    </xf>
    <xf numFmtId="165" fontId="0" fillId="0" borderId="0" xfId="0" applyNumberFormat="1"/>
    <xf numFmtId="164" fontId="5" fillId="0" borderId="0" xfId="0" applyNumberFormat="1" applyFont="1"/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6" fontId="0" fillId="0" borderId="0" xfId="4" applyFont="1" applyAlignment="1">
      <alignment vertical="center"/>
    </xf>
    <xf numFmtId="166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0" fontId="0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2" fillId="0" borderId="0" xfId="0" applyNumberFormat="1" applyFont="1" applyAlignment="1">
      <alignment vertical="center"/>
    </xf>
    <xf numFmtId="0" fontId="4" fillId="4" borderId="0" xfId="0" applyFont="1" applyFill="1" applyAlignment="1">
      <alignment horizontal="center" vertical="center"/>
    </xf>
    <xf numFmtId="166" fontId="2" fillId="4" borderId="0" xfId="0" applyNumberFormat="1" applyFont="1" applyFill="1" applyAlignment="1">
      <alignment vertical="center"/>
    </xf>
    <xf numFmtId="0" fontId="0" fillId="5" borderId="0" xfId="0" applyFont="1" applyFill="1" applyAlignment="1">
      <alignment vertical="center"/>
    </xf>
    <xf numFmtId="167" fontId="0" fillId="5" borderId="0" xfId="0" applyNumberFormat="1" applyFont="1" applyFill="1" applyAlignment="1">
      <alignment vertical="center"/>
    </xf>
    <xf numFmtId="167" fontId="0" fillId="5" borderId="2" xfId="0" applyNumberFormat="1" applyFont="1" applyFill="1" applyBorder="1" applyAlignment="1">
      <alignment vertical="center"/>
    </xf>
    <xf numFmtId="0" fontId="0" fillId="5" borderId="3" xfId="0" applyFont="1" applyFill="1" applyBorder="1" applyAlignment="1">
      <alignment vertical="center"/>
    </xf>
    <xf numFmtId="166" fontId="0" fillId="5" borderId="3" xfId="0" applyNumberFormat="1" applyFont="1" applyFill="1" applyBorder="1" applyAlignment="1">
      <alignment vertical="center"/>
    </xf>
    <xf numFmtId="167" fontId="2" fillId="5" borderId="3" xfId="0" applyNumberFormat="1" applyFont="1" applyFill="1" applyBorder="1" applyAlignment="1">
      <alignment vertical="center"/>
    </xf>
    <xf numFmtId="166" fontId="2" fillId="5" borderId="0" xfId="4" applyFont="1" applyFill="1" applyAlignment="1">
      <alignment vertical="center"/>
    </xf>
    <xf numFmtId="166" fontId="0" fillId="5" borderId="1" xfId="0" applyNumberFormat="1" applyFont="1" applyFill="1" applyBorder="1" applyAlignment="1">
      <alignment vertical="center"/>
    </xf>
    <xf numFmtId="10" fontId="2" fillId="0" borderId="0" xfId="0" applyNumberFormat="1" applyFont="1" applyAlignment="1">
      <alignment horizontal="center" vertical="center"/>
    </xf>
    <xf numFmtId="166" fontId="0" fillId="5" borderId="4" xfId="0" applyNumberFormat="1" applyFont="1" applyFill="1" applyBorder="1" applyAlignment="1">
      <alignment vertical="center"/>
    </xf>
    <xf numFmtId="0" fontId="0" fillId="0" borderId="0" xfId="0" applyAlignment="1">
      <alignment horizontal="justify" vertical="center" wrapText="1"/>
    </xf>
    <xf numFmtId="0" fontId="9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/>
  </cellXfs>
  <cellStyles count="5">
    <cellStyle name="Millares" xfId="1" builtinId="3"/>
    <cellStyle name="Moneda" xfId="2" builtinId="4"/>
    <cellStyle name="Moneda [0]" xfId="4" builtinId="7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topLeftCell="A34" workbookViewId="0">
      <selection activeCell="I29" sqref="I29"/>
    </sheetView>
  </sheetViews>
  <sheetFormatPr baseColWidth="10" defaultRowHeight="15" x14ac:dyDescent="0.25"/>
  <cols>
    <col min="1" max="1" width="14.85546875" bestFit="1" customWidth="1"/>
    <col min="2" max="2" width="12.140625" bestFit="1" customWidth="1"/>
    <col min="3" max="3" width="13.7109375" bestFit="1" customWidth="1"/>
    <col min="4" max="4" width="12.140625" bestFit="1" customWidth="1"/>
    <col min="7" max="9" width="13.7109375" bestFit="1" customWidth="1"/>
  </cols>
  <sheetData>
    <row r="1" spans="1:9" x14ac:dyDescent="0.25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spans="1:9" x14ac:dyDescent="0.25">
      <c r="A2" s="78"/>
      <c r="B2" s="78"/>
      <c r="C2" s="78"/>
      <c r="D2" s="78"/>
      <c r="E2" s="78"/>
      <c r="F2" s="78"/>
      <c r="G2" s="78"/>
      <c r="H2" s="78"/>
      <c r="I2" s="78"/>
    </row>
    <row r="3" spans="1:9" x14ac:dyDescent="0.25">
      <c r="A3" s="78"/>
      <c r="B3" s="78"/>
      <c r="C3" s="78"/>
      <c r="D3" s="78"/>
      <c r="E3" s="78"/>
      <c r="F3" s="78"/>
      <c r="G3" s="78"/>
      <c r="H3" s="78"/>
      <c r="I3" s="78"/>
    </row>
    <row r="4" spans="1:9" x14ac:dyDescent="0.25">
      <c r="A4" s="78"/>
      <c r="B4" s="78"/>
      <c r="C4" s="78"/>
      <c r="D4" s="78"/>
      <c r="E4" s="78"/>
      <c r="F4" s="78"/>
      <c r="G4" s="78"/>
      <c r="H4" s="78"/>
      <c r="I4" s="78"/>
    </row>
    <row r="5" spans="1:9" x14ac:dyDescent="0.25">
      <c r="A5" s="78"/>
      <c r="B5" s="78"/>
      <c r="C5" s="78"/>
      <c r="D5" s="78"/>
      <c r="E5" s="78"/>
      <c r="F5" s="78"/>
      <c r="G5" s="78"/>
      <c r="H5" s="78"/>
      <c r="I5" s="78"/>
    </row>
    <row r="6" spans="1:9" x14ac:dyDescent="0.25">
      <c r="A6" s="5"/>
      <c r="B6" s="5"/>
      <c r="C6" s="5"/>
      <c r="D6" s="5"/>
      <c r="E6" s="5"/>
      <c r="F6" s="5"/>
      <c r="G6" s="5"/>
      <c r="H6" s="5"/>
      <c r="I6" s="5"/>
    </row>
    <row r="7" spans="1:9" ht="60" customHeight="1" x14ac:dyDescent="0.25">
      <c r="A7" s="6" t="s">
        <v>6</v>
      </c>
      <c r="B7" s="7" t="s">
        <v>7</v>
      </c>
      <c r="C7" s="5"/>
      <c r="D7" s="79" t="s">
        <v>9</v>
      </c>
      <c r="E7" s="79"/>
      <c r="F7" s="31">
        <v>5.0000000000000001E-3</v>
      </c>
      <c r="G7" s="32">
        <f>(B8*G9)*F7</f>
        <v>14375000</v>
      </c>
      <c r="H7" s="5"/>
      <c r="I7" s="5"/>
    </row>
    <row r="8" spans="1:9" ht="60" customHeight="1" x14ac:dyDescent="0.25">
      <c r="A8" s="6" t="s">
        <v>13</v>
      </c>
      <c r="B8" s="16">
        <v>1000000</v>
      </c>
      <c r="C8" s="16"/>
      <c r="D8" s="14"/>
      <c r="E8" s="14"/>
      <c r="F8" s="5"/>
      <c r="G8" s="15">
        <f>+B8*G9</f>
        <v>2875000000</v>
      </c>
      <c r="H8" s="5"/>
      <c r="I8" s="5"/>
    </row>
    <row r="9" spans="1:9" x14ac:dyDescent="0.25">
      <c r="F9" s="3" t="s">
        <v>5</v>
      </c>
      <c r="G9" s="4">
        <v>2875</v>
      </c>
    </row>
    <row r="10" spans="1:9" x14ac:dyDescent="0.25">
      <c r="A10" s="2" t="s">
        <v>1</v>
      </c>
      <c r="B10" s="2" t="s">
        <v>7</v>
      </c>
      <c r="C10" s="2" t="s">
        <v>2</v>
      </c>
      <c r="D10" s="2" t="s">
        <v>3</v>
      </c>
      <c r="E10" s="2" t="s">
        <v>4</v>
      </c>
    </row>
    <row r="11" spans="1:9" x14ac:dyDescent="0.25">
      <c r="A11" s="20">
        <v>5000</v>
      </c>
      <c r="B11" s="21">
        <f>+G9</f>
        <v>2875</v>
      </c>
      <c r="C11" s="1">
        <v>2850</v>
      </c>
      <c r="D11" s="1">
        <v>2970</v>
      </c>
      <c r="E11" s="1">
        <v>2975</v>
      </c>
    </row>
    <row r="12" spans="1:9" x14ac:dyDescent="0.25">
      <c r="A12" s="22">
        <v>10000</v>
      </c>
      <c r="B12" s="13">
        <f>+G9</f>
        <v>2875</v>
      </c>
      <c r="C12" s="12">
        <v>2844</v>
      </c>
      <c r="D12" s="12">
        <v>2960</v>
      </c>
      <c r="E12" s="19">
        <v>2970</v>
      </c>
      <c r="F12" s="10" t="s">
        <v>12</v>
      </c>
    </row>
    <row r="14" spans="1:9" x14ac:dyDescent="0.25">
      <c r="A14" s="9" t="s">
        <v>8</v>
      </c>
    </row>
    <row r="15" spans="1:9" x14ac:dyDescent="0.25">
      <c r="C15" s="2" t="s">
        <v>14</v>
      </c>
      <c r="D15" s="2" t="s">
        <v>15</v>
      </c>
    </row>
    <row r="16" spans="1:9" x14ac:dyDescent="0.25">
      <c r="A16" s="86" t="s">
        <v>17</v>
      </c>
      <c r="B16" s="86"/>
      <c r="C16" s="12">
        <f>+G7</f>
        <v>14375000</v>
      </c>
      <c r="D16" s="86"/>
    </row>
    <row r="17" spans="1:9" x14ac:dyDescent="0.25">
      <c r="A17" s="86" t="s">
        <v>41</v>
      </c>
      <c r="B17" s="86"/>
      <c r="C17" s="86"/>
      <c r="D17" s="12">
        <f>+C16</f>
        <v>14375000</v>
      </c>
    </row>
    <row r="20" spans="1:9" x14ac:dyDescent="0.25">
      <c r="A20" s="9" t="s">
        <v>10</v>
      </c>
    </row>
    <row r="22" spans="1:9" x14ac:dyDescent="0.25">
      <c r="A22" s="9" t="s">
        <v>11</v>
      </c>
      <c r="B22" s="3" t="s">
        <v>5</v>
      </c>
      <c r="C22" s="4">
        <v>3100</v>
      </c>
      <c r="F22" s="9" t="s">
        <v>18</v>
      </c>
    </row>
    <row r="24" spans="1:9" x14ac:dyDescent="0.25">
      <c r="C24" s="2" t="s">
        <v>14</v>
      </c>
      <c r="D24" s="2" t="s">
        <v>15</v>
      </c>
      <c r="H24" s="2" t="s">
        <v>14</v>
      </c>
      <c r="I24" s="2" t="s">
        <v>15</v>
      </c>
    </row>
    <row r="25" spans="1:9" x14ac:dyDescent="0.25">
      <c r="A25" t="s">
        <v>17</v>
      </c>
      <c r="C25" s="1">
        <f>+((C22-G9)*B8)</f>
        <v>225000000</v>
      </c>
      <c r="F25" t="s">
        <v>19</v>
      </c>
      <c r="H25" s="1">
        <f>+I26</f>
        <v>225000000</v>
      </c>
    </row>
    <row r="26" spans="1:9" x14ac:dyDescent="0.25">
      <c r="A26" t="s">
        <v>16</v>
      </c>
      <c r="D26" s="1">
        <f>+C25</f>
        <v>225000000</v>
      </c>
      <c r="F26" t="s">
        <v>20</v>
      </c>
      <c r="I26" s="1">
        <v>225000000</v>
      </c>
    </row>
    <row r="27" spans="1:9" x14ac:dyDescent="0.25">
      <c r="D27" s="1"/>
      <c r="I27" s="1"/>
    </row>
    <row r="28" spans="1:9" x14ac:dyDescent="0.25">
      <c r="A28" s="8" t="s">
        <v>24</v>
      </c>
      <c r="C28" s="17">
        <f>+C25+C16</f>
        <v>239375000</v>
      </c>
      <c r="F28" s="8" t="s">
        <v>21</v>
      </c>
      <c r="G28" s="8"/>
      <c r="H28" s="8"/>
      <c r="I28" s="17">
        <f>+I26+G8</f>
        <v>3100000000</v>
      </c>
    </row>
    <row r="30" spans="1:9" x14ac:dyDescent="0.25">
      <c r="A30" s="9" t="s">
        <v>22</v>
      </c>
      <c r="B30" s="3" t="s">
        <v>5</v>
      </c>
      <c r="C30" s="4">
        <v>3000</v>
      </c>
    </row>
    <row r="32" spans="1:9" x14ac:dyDescent="0.25">
      <c r="A32" t="s">
        <v>17</v>
      </c>
      <c r="D32" s="1">
        <f>100*B8</f>
        <v>100000000</v>
      </c>
      <c r="F32" t="s">
        <v>20</v>
      </c>
      <c r="H32" s="1">
        <f>+C33</f>
        <v>100000000</v>
      </c>
    </row>
    <row r="33" spans="1:9" x14ac:dyDescent="0.25">
      <c r="A33" t="s">
        <v>16</v>
      </c>
      <c r="C33" s="1">
        <f>+D32</f>
        <v>100000000</v>
      </c>
      <c r="F33" t="s">
        <v>19</v>
      </c>
      <c r="I33" s="1">
        <f>+H32</f>
        <v>100000000</v>
      </c>
    </row>
    <row r="34" spans="1:9" x14ac:dyDescent="0.25">
      <c r="C34" s="1"/>
      <c r="I34" s="1"/>
    </row>
    <row r="35" spans="1:9" x14ac:dyDescent="0.25">
      <c r="A35" s="8" t="s">
        <v>24</v>
      </c>
      <c r="C35" s="17">
        <f>+C28-D32</f>
        <v>139375000</v>
      </c>
      <c r="F35" s="8" t="s">
        <v>21</v>
      </c>
      <c r="H35" s="17">
        <f>+I28-H32</f>
        <v>3000000000</v>
      </c>
    </row>
    <row r="36" spans="1:9" x14ac:dyDescent="0.25">
      <c r="A36" s="8"/>
    </row>
    <row r="37" spans="1:9" x14ac:dyDescent="0.25">
      <c r="A37" s="9" t="s">
        <v>23</v>
      </c>
      <c r="B37" s="3" t="s">
        <v>5</v>
      </c>
      <c r="C37" s="4">
        <v>3150</v>
      </c>
      <c r="F37" s="9" t="s">
        <v>23</v>
      </c>
      <c r="G37" s="3" t="s">
        <v>5</v>
      </c>
      <c r="H37" s="4">
        <v>3150</v>
      </c>
    </row>
    <row r="39" spans="1:9" x14ac:dyDescent="0.25">
      <c r="A39" t="s">
        <v>17</v>
      </c>
      <c r="C39" s="1">
        <f>150*B8</f>
        <v>150000000</v>
      </c>
      <c r="F39" t="s">
        <v>19</v>
      </c>
      <c r="H39" s="1">
        <f>150*B8</f>
        <v>150000000</v>
      </c>
    </row>
    <row r="40" spans="1:9" x14ac:dyDescent="0.25">
      <c r="A40" t="s">
        <v>16</v>
      </c>
      <c r="D40" s="1">
        <f>+C39</f>
        <v>150000000</v>
      </c>
      <c r="F40" t="s">
        <v>20</v>
      </c>
      <c r="I40" s="1">
        <f>+H39</f>
        <v>150000000</v>
      </c>
    </row>
    <row r="42" spans="1:9" x14ac:dyDescent="0.25">
      <c r="A42" s="8" t="s">
        <v>24</v>
      </c>
      <c r="B42" s="8"/>
      <c r="C42" s="17">
        <f>+C28-D32+C39</f>
        <v>289375000</v>
      </c>
      <c r="F42" s="8" t="s">
        <v>21</v>
      </c>
      <c r="H42" s="17">
        <f>+H35+I40</f>
        <v>3150000000</v>
      </c>
    </row>
    <row r="44" spans="1:9" x14ac:dyDescent="0.25">
      <c r="A44" s="18" t="s">
        <v>25</v>
      </c>
    </row>
    <row r="46" spans="1:9" x14ac:dyDescent="0.25">
      <c r="A46" t="s">
        <v>26</v>
      </c>
      <c r="C46" s="1">
        <f>+C42</f>
        <v>289375000</v>
      </c>
      <c r="F46" t="s">
        <v>20</v>
      </c>
      <c r="H46" s="1">
        <f>+H42</f>
        <v>3150000000</v>
      </c>
    </row>
    <row r="47" spans="1:9" x14ac:dyDescent="0.25">
      <c r="A47" t="s">
        <v>27</v>
      </c>
      <c r="D47" s="1">
        <f>+C46</f>
        <v>289375000</v>
      </c>
      <c r="F47" t="s">
        <v>28</v>
      </c>
      <c r="I47" s="1">
        <f>+H46</f>
        <v>3150000000</v>
      </c>
    </row>
    <row r="49" spans="1:4" x14ac:dyDescent="0.25">
      <c r="A49" s="8" t="s">
        <v>29</v>
      </c>
      <c r="B49" s="8"/>
      <c r="C49" s="17">
        <f>+H46-C46</f>
        <v>2860625000</v>
      </c>
      <c r="D49" s="1">
        <f>+C49/B8</f>
        <v>2860.625</v>
      </c>
    </row>
    <row r="51" spans="1:4" x14ac:dyDescent="0.25">
      <c r="B51" s="80" t="s">
        <v>30</v>
      </c>
      <c r="C51" s="80"/>
    </row>
    <row r="52" spans="1:4" x14ac:dyDescent="0.25">
      <c r="B52" s="23" t="s">
        <v>14</v>
      </c>
      <c r="C52" s="23" t="s">
        <v>15</v>
      </c>
    </row>
    <row r="53" spans="1:4" x14ac:dyDescent="0.25">
      <c r="A53" t="s">
        <v>31</v>
      </c>
      <c r="B53" s="1">
        <f>+H25</f>
        <v>225000000</v>
      </c>
      <c r="C53" s="1">
        <f>+D26</f>
        <v>225000000</v>
      </c>
    </row>
    <row r="54" spans="1:4" x14ac:dyDescent="0.25">
      <c r="A54" t="s">
        <v>32</v>
      </c>
      <c r="B54" s="1">
        <f>+H39</f>
        <v>150000000</v>
      </c>
      <c r="C54" s="1">
        <f>+D40</f>
        <v>150000000</v>
      </c>
    </row>
    <row r="55" spans="1:4" x14ac:dyDescent="0.25">
      <c r="A55" s="18" t="s">
        <v>33</v>
      </c>
      <c r="B55" s="18"/>
      <c r="C55" s="25">
        <f>+C53+C54-B53-B54</f>
        <v>0</v>
      </c>
    </row>
  </sheetData>
  <mergeCells count="3">
    <mergeCell ref="A1:I5"/>
    <mergeCell ref="D7:E7"/>
    <mergeCell ref="B51:C5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6"/>
  <sheetViews>
    <sheetView tabSelected="1" topLeftCell="A16" workbookViewId="0">
      <selection sqref="A1:I5"/>
    </sheetView>
  </sheetViews>
  <sheetFormatPr baseColWidth="10" defaultRowHeight="15" x14ac:dyDescent="0.25"/>
  <cols>
    <col min="1" max="1" width="14.85546875" bestFit="1" customWidth="1"/>
    <col min="2" max="2" width="13.140625" customWidth="1"/>
    <col min="3" max="3" width="13.7109375" bestFit="1" customWidth="1"/>
    <col min="4" max="4" width="14.140625" bestFit="1" customWidth="1"/>
    <col min="6" max="6" width="16.140625" customWidth="1"/>
    <col min="7" max="9" width="13.7109375" bestFit="1" customWidth="1"/>
  </cols>
  <sheetData>
    <row r="1" spans="1:9" x14ac:dyDescent="0.25">
      <c r="A1" s="78" t="s">
        <v>80</v>
      </c>
      <c r="B1" s="78"/>
      <c r="C1" s="78"/>
      <c r="D1" s="78"/>
      <c r="E1" s="78"/>
      <c r="F1" s="78"/>
      <c r="G1" s="78"/>
      <c r="H1" s="78"/>
      <c r="I1" s="78"/>
    </row>
    <row r="2" spans="1:9" x14ac:dyDescent="0.25">
      <c r="A2" s="78"/>
      <c r="B2" s="78"/>
      <c r="C2" s="78"/>
      <c r="D2" s="78"/>
      <c r="E2" s="78"/>
      <c r="F2" s="78"/>
      <c r="G2" s="78"/>
      <c r="H2" s="78"/>
      <c r="I2" s="78"/>
    </row>
    <row r="3" spans="1:9" x14ac:dyDescent="0.25">
      <c r="A3" s="78"/>
      <c r="B3" s="78"/>
      <c r="C3" s="78"/>
      <c r="D3" s="78"/>
      <c r="E3" s="78"/>
      <c r="F3" s="78"/>
      <c r="G3" s="78"/>
      <c r="H3" s="78"/>
      <c r="I3" s="78"/>
    </row>
    <row r="4" spans="1:9" x14ac:dyDescent="0.25">
      <c r="A4" s="78"/>
      <c r="B4" s="78"/>
      <c r="C4" s="78"/>
      <c r="D4" s="78"/>
      <c r="E4" s="78"/>
      <c r="F4" s="78"/>
      <c r="G4" s="78"/>
      <c r="H4" s="78"/>
      <c r="I4" s="78"/>
    </row>
    <row r="5" spans="1:9" x14ac:dyDescent="0.25">
      <c r="A5" s="78"/>
      <c r="B5" s="78"/>
      <c r="C5" s="78"/>
      <c r="D5" s="78"/>
      <c r="E5" s="78"/>
      <c r="F5" s="78"/>
      <c r="G5" s="78"/>
      <c r="H5" s="78"/>
      <c r="I5" s="78"/>
    </row>
    <row r="6" spans="1:9" x14ac:dyDescent="0.25">
      <c r="A6" s="5"/>
      <c r="B6" s="5"/>
      <c r="C6" s="5"/>
      <c r="D6" s="5"/>
      <c r="E6" s="5"/>
      <c r="F6" s="5"/>
      <c r="G6" s="5"/>
      <c r="H6" s="5"/>
      <c r="I6" s="5"/>
    </row>
    <row r="7" spans="1:9" ht="60" customHeight="1" x14ac:dyDescent="0.25">
      <c r="A7" s="6" t="s">
        <v>6</v>
      </c>
      <c r="B7" s="7" t="s">
        <v>79</v>
      </c>
      <c r="C7" s="5"/>
      <c r="D7" s="81"/>
      <c r="E7" s="81"/>
      <c r="F7" s="5"/>
      <c r="G7" s="5"/>
      <c r="H7" s="5"/>
      <c r="I7" s="5"/>
    </row>
    <row r="8" spans="1:9" ht="60" customHeight="1" x14ac:dyDescent="0.25">
      <c r="A8" s="6" t="s">
        <v>13</v>
      </c>
      <c r="B8" s="54">
        <v>1000000</v>
      </c>
      <c r="C8" s="16"/>
      <c r="D8" s="14"/>
      <c r="E8" s="14"/>
      <c r="F8" s="5"/>
      <c r="G8" s="15">
        <f>+B8*D9</f>
        <v>2806670000</v>
      </c>
      <c r="H8" s="5"/>
      <c r="I8" s="5"/>
    </row>
    <row r="9" spans="1:9" x14ac:dyDescent="0.25">
      <c r="C9" s="3" t="s">
        <v>5</v>
      </c>
      <c r="D9" s="52">
        <v>2806.67</v>
      </c>
    </row>
    <row r="10" spans="1:9" x14ac:dyDescent="0.25">
      <c r="A10" s="2" t="s">
        <v>79</v>
      </c>
    </row>
    <row r="11" spans="1:9" x14ac:dyDescent="0.25">
      <c r="A11" s="51">
        <f>+D9</f>
        <v>2806.67</v>
      </c>
    </row>
    <row r="12" spans="1:9" x14ac:dyDescent="0.25">
      <c r="A12" s="53">
        <v>2850</v>
      </c>
      <c r="B12" s="10" t="s">
        <v>12</v>
      </c>
      <c r="D12" s="56">
        <f>+(A12-A11)*B8</f>
        <v>43329999.999999925</v>
      </c>
    </row>
    <row r="14" spans="1:9" x14ac:dyDescent="0.25">
      <c r="A14" s="9" t="s">
        <v>8</v>
      </c>
    </row>
    <row r="16" spans="1:9" x14ac:dyDescent="0.25">
      <c r="C16" s="2" t="s">
        <v>14</v>
      </c>
      <c r="D16" s="2" t="s">
        <v>15</v>
      </c>
    </row>
    <row r="17" spans="1:9" x14ac:dyDescent="0.25">
      <c r="A17" t="s">
        <v>19</v>
      </c>
      <c r="C17" s="1">
        <f>+D12</f>
        <v>43329999.999999925</v>
      </c>
    </row>
    <row r="18" spans="1:9" x14ac:dyDescent="0.25">
      <c r="A18" t="s">
        <v>82</v>
      </c>
      <c r="D18" s="1">
        <f>+C17</f>
        <v>43329999.999999925</v>
      </c>
    </row>
    <row r="19" spans="1:9" x14ac:dyDescent="0.25">
      <c r="D19" s="1"/>
    </row>
    <row r="20" spans="1:9" x14ac:dyDescent="0.25">
      <c r="A20" s="9" t="s">
        <v>10</v>
      </c>
    </row>
    <row r="22" spans="1:9" x14ac:dyDescent="0.25">
      <c r="A22" s="9" t="s">
        <v>81</v>
      </c>
      <c r="B22" s="3" t="s">
        <v>5</v>
      </c>
      <c r="C22" s="52">
        <v>2844.12</v>
      </c>
      <c r="F22" s="9" t="s">
        <v>18</v>
      </c>
    </row>
    <row r="24" spans="1:9" x14ac:dyDescent="0.25">
      <c r="C24" s="2" t="s">
        <v>14</v>
      </c>
      <c r="D24" s="2" t="s">
        <v>15</v>
      </c>
      <c r="H24" s="2" t="s">
        <v>14</v>
      </c>
      <c r="I24" s="2" t="s">
        <v>15</v>
      </c>
    </row>
    <row r="25" spans="1:9" x14ac:dyDescent="0.25">
      <c r="A25" t="s">
        <v>83</v>
      </c>
      <c r="C25" s="1">
        <f>+(C22-D9)*B8</f>
        <v>37449999.999999821</v>
      </c>
      <c r="F25" t="s">
        <v>19</v>
      </c>
      <c r="H25" s="1">
        <f>+D26</f>
        <v>37449999.999999821</v>
      </c>
    </row>
    <row r="26" spans="1:9" x14ac:dyDescent="0.25">
      <c r="A26" t="s">
        <v>16</v>
      </c>
      <c r="D26" s="1">
        <f>+C25</f>
        <v>37449999.999999821</v>
      </c>
      <c r="F26" t="s">
        <v>20</v>
      </c>
      <c r="I26" s="1">
        <f>+H25</f>
        <v>37449999.999999821</v>
      </c>
    </row>
    <row r="27" spans="1:9" x14ac:dyDescent="0.25">
      <c r="D27" s="1"/>
      <c r="I27" s="1"/>
    </row>
    <row r="28" spans="1:9" x14ac:dyDescent="0.25">
      <c r="A28" s="8" t="s">
        <v>84</v>
      </c>
      <c r="C28" s="17">
        <f>+D18-C25</f>
        <v>5880000.0000001043</v>
      </c>
      <c r="D28" s="55"/>
      <c r="F28" s="8" t="s">
        <v>21</v>
      </c>
      <c r="G28" s="8"/>
      <c r="H28" s="8"/>
      <c r="I28" s="17">
        <f>+I26+G8</f>
        <v>2844120000</v>
      </c>
    </row>
    <row r="30" spans="1:9" x14ac:dyDescent="0.25">
      <c r="A30" s="9" t="s">
        <v>85</v>
      </c>
      <c r="B30" s="3" t="s">
        <v>5</v>
      </c>
      <c r="C30" s="52">
        <v>2855.93</v>
      </c>
    </row>
    <row r="31" spans="1:9" x14ac:dyDescent="0.25">
      <c r="A31" s="9"/>
      <c r="B31" s="3"/>
      <c r="C31" s="52"/>
    </row>
    <row r="32" spans="1:9" x14ac:dyDescent="0.25">
      <c r="C32" s="2" t="s">
        <v>14</v>
      </c>
      <c r="D32" s="2" t="s">
        <v>15</v>
      </c>
      <c r="H32" s="2" t="s">
        <v>14</v>
      </c>
      <c r="I32" s="2" t="s">
        <v>15</v>
      </c>
    </row>
    <row r="33" spans="1:9" x14ac:dyDescent="0.25">
      <c r="A33" t="s">
        <v>83</v>
      </c>
      <c r="C33" s="1">
        <f>+C28</f>
        <v>5880000.0000001043</v>
      </c>
      <c r="D33" s="1"/>
      <c r="F33" t="s">
        <v>20</v>
      </c>
      <c r="I33" s="1">
        <f>+(C30*B8)-I28</f>
        <v>11810000</v>
      </c>
    </row>
    <row r="34" spans="1:9" x14ac:dyDescent="0.25">
      <c r="A34" t="s">
        <v>86</v>
      </c>
      <c r="C34" s="1">
        <f>+(C30-A12)*B8</f>
        <v>5929999.9999998361</v>
      </c>
      <c r="D34" s="1"/>
      <c r="F34" t="s">
        <v>19</v>
      </c>
      <c r="H34" s="1">
        <f>+I33</f>
        <v>11810000</v>
      </c>
    </row>
    <row r="35" spans="1:9" x14ac:dyDescent="0.25">
      <c r="A35" t="s">
        <v>16</v>
      </c>
      <c r="C35" s="1"/>
      <c r="D35" s="1">
        <f>+C33+C34</f>
        <v>11809999.99999994</v>
      </c>
      <c r="I35" s="1"/>
    </row>
    <row r="36" spans="1:9" x14ac:dyDescent="0.25">
      <c r="C36" s="1"/>
      <c r="I36" s="1"/>
    </row>
    <row r="37" spans="1:9" x14ac:dyDescent="0.25">
      <c r="A37" s="8" t="s">
        <v>84</v>
      </c>
      <c r="C37" s="17">
        <f>+C28-D33</f>
        <v>5880000.0000001043</v>
      </c>
      <c r="F37" s="8" t="s">
        <v>21</v>
      </c>
      <c r="H37" s="17">
        <f>+I28+I33</f>
        <v>2855930000</v>
      </c>
    </row>
    <row r="38" spans="1:9" x14ac:dyDescent="0.25">
      <c r="A38" s="8"/>
    </row>
    <row r="39" spans="1:9" x14ac:dyDescent="0.25">
      <c r="A39" s="9" t="s">
        <v>87</v>
      </c>
      <c r="B39" s="3" t="s">
        <v>5</v>
      </c>
      <c r="C39" s="52">
        <v>2780.04</v>
      </c>
      <c r="F39" s="9" t="s">
        <v>87</v>
      </c>
      <c r="G39" s="3" t="s">
        <v>5</v>
      </c>
      <c r="H39" s="52">
        <v>2780.04</v>
      </c>
    </row>
    <row r="41" spans="1:9" x14ac:dyDescent="0.25">
      <c r="C41" s="2" t="s">
        <v>14</v>
      </c>
      <c r="D41" s="2" t="s">
        <v>15</v>
      </c>
      <c r="H41" s="2" t="s">
        <v>14</v>
      </c>
      <c r="I41" s="2" t="s">
        <v>15</v>
      </c>
    </row>
    <row r="42" spans="1:9" x14ac:dyDescent="0.25">
      <c r="A42" t="s">
        <v>86</v>
      </c>
      <c r="C42" s="1"/>
      <c r="D42" s="1">
        <f>+C37</f>
        <v>5880000.0000001043</v>
      </c>
      <c r="F42" t="s">
        <v>19</v>
      </c>
      <c r="H42" s="1"/>
      <c r="I42" s="1">
        <f>+H43</f>
        <v>75890000</v>
      </c>
    </row>
    <row r="43" spans="1:9" x14ac:dyDescent="0.25">
      <c r="A43" t="s">
        <v>83</v>
      </c>
      <c r="C43" s="1"/>
      <c r="D43" s="1">
        <f>+(A12-C39)*B8</f>
        <v>69960000.00000003</v>
      </c>
      <c r="F43" t="s">
        <v>20</v>
      </c>
      <c r="H43" s="1">
        <f>+H37-(H39*B8)</f>
        <v>75890000</v>
      </c>
    </row>
    <row r="44" spans="1:9" x14ac:dyDescent="0.25">
      <c r="A44" t="s">
        <v>16</v>
      </c>
      <c r="C44" s="1">
        <f>+D42+D43</f>
        <v>75840000.000000134</v>
      </c>
      <c r="D44" s="1"/>
      <c r="I44" s="1"/>
    </row>
    <row r="46" spans="1:9" x14ac:dyDescent="0.25">
      <c r="A46" s="8" t="s">
        <v>84</v>
      </c>
      <c r="B46" s="8"/>
      <c r="C46" s="17">
        <f>+D43</f>
        <v>69960000.00000003</v>
      </c>
      <c r="F46" s="8" t="s">
        <v>21</v>
      </c>
      <c r="H46" s="17">
        <f>+H37-H43</f>
        <v>2780040000</v>
      </c>
    </row>
    <row r="48" spans="1:9" x14ac:dyDescent="0.25">
      <c r="A48" s="18" t="s">
        <v>25</v>
      </c>
    </row>
    <row r="50" spans="1:9" x14ac:dyDescent="0.25">
      <c r="C50" s="2" t="s">
        <v>14</v>
      </c>
      <c r="D50" s="2" t="s">
        <v>15</v>
      </c>
      <c r="H50" s="2" t="s">
        <v>14</v>
      </c>
      <c r="I50" s="2" t="s">
        <v>15</v>
      </c>
    </row>
    <row r="51" spans="1:9" x14ac:dyDescent="0.25">
      <c r="A51" t="s">
        <v>83</v>
      </c>
      <c r="C51" s="1">
        <f>+C46</f>
        <v>69960000.00000003</v>
      </c>
      <c r="F51" t="s">
        <v>20</v>
      </c>
      <c r="H51" s="1">
        <f>+H46</f>
        <v>2780040000</v>
      </c>
    </row>
    <row r="52" spans="1:9" x14ac:dyDescent="0.25">
      <c r="A52" t="s">
        <v>41</v>
      </c>
      <c r="D52" s="1">
        <f>+C51</f>
        <v>69960000.00000003</v>
      </c>
      <c r="F52" t="s">
        <v>28</v>
      </c>
      <c r="I52" s="1">
        <f>+H51</f>
        <v>2780040000</v>
      </c>
    </row>
    <row r="54" spans="1:9" x14ac:dyDescent="0.25">
      <c r="A54" s="8" t="s">
        <v>29</v>
      </c>
      <c r="B54" s="8"/>
      <c r="C54" s="17">
        <f>+I52+D52</f>
        <v>2850000000</v>
      </c>
      <c r="D54" s="1">
        <f>+C54/B8</f>
        <v>2850</v>
      </c>
    </row>
    <row r="56" spans="1:9" x14ac:dyDescent="0.25">
      <c r="B56" s="80" t="s">
        <v>30</v>
      </c>
      <c r="C56" s="80"/>
    </row>
    <row r="57" spans="1:9" x14ac:dyDescent="0.25">
      <c r="B57" s="24" t="s">
        <v>14</v>
      </c>
      <c r="C57" s="24" t="s">
        <v>15</v>
      </c>
    </row>
    <row r="58" spans="1:9" x14ac:dyDescent="0.25">
      <c r="A58" t="s">
        <v>91</v>
      </c>
      <c r="B58" s="1">
        <f>+C17</f>
        <v>43329999.999999925</v>
      </c>
      <c r="C58" s="1">
        <f>+D25</f>
        <v>0</v>
      </c>
    </row>
    <row r="59" spans="1:9" x14ac:dyDescent="0.25">
      <c r="A59" t="s">
        <v>88</v>
      </c>
      <c r="B59" s="1">
        <f>+H25</f>
        <v>37449999.999999821</v>
      </c>
      <c r="C59" s="1">
        <f>+D26</f>
        <v>37449999.999999821</v>
      </c>
    </row>
    <row r="60" spans="1:9" x14ac:dyDescent="0.25">
      <c r="A60" t="s">
        <v>89</v>
      </c>
      <c r="B60" s="1">
        <f>+H34</f>
        <v>11810000</v>
      </c>
      <c r="C60" s="1">
        <f>+D35</f>
        <v>11809999.99999994</v>
      </c>
    </row>
    <row r="61" spans="1:9" x14ac:dyDescent="0.25">
      <c r="A61" t="s">
        <v>90</v>
      </c>
      <c r="B61" s="1">
        <f>+C44</f>
        <v>75840000.000000134</v>
      </c>
      <c r="C61" s="1">
        <f>+I42</f>
        <v>75890000</v>
      </c>
    </row>
    <row r="62" spans="1:9" x14ac:dyDescent="0.25">
      <c r="A62" s="18" t="s">
        <v>33</v>
      </c>
      <c r="B62" s="18"/>
      <c r="C62" s="25">
        <f>+SUM(C58:C61)-SUM(B58:B61)</f>
        <v>-43280000.000000119</v>
      </c>
    </row>
    <row r="64" spans="1:9" x14ac:dyDescent="0.25">
      <c r="C64" s="2" t="s">
        <v>14</v>
      </c>
      <c r="D64" s="2" t="s">
        <v>15</v>
      </c>
    </row>
    <row r="65" spans="1:4" x14ac:dyDescent="0.25">
      <c r="A65" t="s">
        <v>92</v>
      </c>
      <c r="D65" s="1">
        <f>+-C62</f>
        <v>43280000.000000119</v>
      </c>
    </row>
    <row r="66" spans="1:4" x14ac:dyDescent="0.25">
      <c r="A66" t="s">
        <v>93</v>
      </c>
      <c r="C66" s="1">
        <f>+D65</f>
        <v>43280000.000000119</v>
      </c>
    </row>
  </sheetData>
  <mergeCells count="3">
    <mergeCell ref="A1:I5"/>
    <mergeCell ref="D7:E7"/>
    <mergeCell ref="B56:C5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8"/>
  <sheetViews>
    <sheetView workbookViewId="0">
      <selection activeCell="A8" sqref="A8:D10"/>
    </sheetView>
  </sheetViews>
  <sheetFormatPr baseColWidth="10" defaultRowHeight="15" x14ac:dyDescent="0.25"/>
  <cols>
    <col min="3" max="3" width="14.140625" bestFit="1" customWidth="1"/>
    <col min="5" max="5" width="12" bestFit="1" customWidth="1"/>
  </cols>
  <sheetData>
    <row r="1" spans="1:12" x14ac:dyDescent="0.25">
      <c r="A1" s="78" t="s">
        <v>73</v>
      </c>
      <c r="B1" s="78"/>
      <c r="C1" s="78"/>
      <c r="D1" s="78"/>
      <c r="E1" s="78"/>
      <c r="F1" s="78"/>
      <c r="G1" s="78"/>
      <c r="H1" s="78"/>
      <c r="I1" s="78"/>
    </row>
    <row r="2" spans="1:12" x14ac:dyDescent="0.25">
      <c r="A2" s="78"/>
      <c r="B2" s="78"/>
      <c r="C2" s="78"/>
      <c r="D2" s="78"/>
      <c r="E2" s="78"/>
      <c r="F2" s="78"/>
      <c r="G2" s="78"/>
      <c r="H2" s="78"/>
      <c r="I2" s="78"/>
    </row>
    <row r="3" spans="1:12" x14ac:dyDescent="0.25">
      <c r="A3" s="78"/>
      <c r="B3" s="78"/>
      <c r="C3" s="78"/>
      <c r="D3" s="78"/>
      <c r="E3" s="78"/>
      <c r="F3" s="78"/>
      <c r="G3" s="78"/>
      <c r="H3" s="78"/>
      <c r="I3" s="78"/>
    </row>
    <row r="4" spans="1:12" x14ac:dyDescent="0.25">
      <c r="A4" s="78"/>
      <c r="B4" s="78"/>
      <c r="C4" s="78"/>
      <c r="D4" s="78"/>
      <c r="E4" s="78"/>
      <c r="F4" s="78"/>
      <c r="G4" s="78"/>
      <c r="H4" s="78"/>
      <c r="I4" s="78"/>
    </row>
    <row r="5" spans="1:12" x14ac:dyDescent="0.25">
      <c r="A5" s="78"/>
      <c r="B5" s="78"/>
      <c r="C5" s="78"/>
      <c r="D5" s="78"/>
      <c r="E5" s="78"/>
      <c r="F5" s="78"/>
      <c r="G5" s="78"/>
      <c r="H5" s="78"/>
      <c r="I5" s="78"/>
    </row>
    <row r="6" spans="1:12" x14ac:dyDescent="0.25">
      <c r="L6" s="48"/>
    </row>
    <row r="7" spans="1:12" x14ac:dyDescent="0.25">
      <c r="A7" s="9" t="s">
        <v>8</v>
      </c>
    </row>
    <row r="8" spans="1:12" x14ac:dyDescent="0.25">
      <c r="C8" s="2" t="s">
        <v>14</v>
      </c>
      <c r="D8" s="2" t="s">
        <v>15</v>
      </c>
    </row>
    <row r="9" spans="1:12" x14ac:dyDescent="0.25">
      <c r="A9" t="s">
        <v>74</v>
      </c>
      <c r="C9" s="1">
        <f>20*1000</f>
        <v>20000</v>
      </c>
    </row>
    <row r="10" spans="1:12" x14ac:dyDescent="0.25">
      <c r="A10" t="s">
        <v>41</v>
      </c>
      <c r="D10" s="1">
        <f>+C9</f>
        <v>20000</v>
      </c>
    </row>
    <row r="12" spans="1:12" x14ac:dyDescent="0.25">
      <c r="A12" s="9" t="s">
        <v>10</v>
      </c>
    </row>
    <row r="13" spans="1:12" x14ac:dyDescent="0.25">
      <c r="E13" s="2" t="s">
        <v>76</v>
      </c>
      <c r="F13" s="2" t="s">
        <v>77</v>
      </c>
      <c r="G13" s="2" t="s">
        <v>78</v>
      </c>
    </row>
    <row r="14" spans="1:12" x14ac:dyDescent="0.25">
      <c r="A14" s="11" t="s">
        <v>34</v>
      </c>
      <c r="C14" s="49">
        <v>1520</v>
      </c>
      <c r="D14" t="s">
        <v>75</v>
      </c>
      <c r="E14" s="50">
        <f>+C14*1000</f>
        <v>1520000</v>
      </c>
      <c r="F14" s="49">
        <v>1520000</v>
      </c>
      <c r="G14" s="49">
        <f>+E14-F14</f>
        <v>0</v>
      </c>
    </row>
    <row r="15" spans="1:12" x14ac:dyDescent="0.25">
      <c r="A15" s="11"/>
      <c r="C15" s="49"/>
    </row>
    <row r="16" spans="1:12" x14ac:dyDescent="0.25">
      <c r="C16" s="2" t="s">
        <v>14</v>
      </c>
      <c r="D16" s="2" t="s">
        <v>15</v>
      </c>
    </row>
    <row r="17" spans="1:7" x14ac:dyDescent="0.25">
      <c r="A17" t="s">
        <v>35</v>
      </c>
      <c r="C17" s="26">
        <v>0</v>
      </c>
    </row>
    <row r="18" spans="1:7" x14ac:dyDescent="0.25">
      <c r="A18" t="s">
        <v>16</v>
      </c>
      <c r="C18" s="26"/>
      <c r="D18" s="26">
        <f>+C17</f>
        <v>0</v>
      </c>
    </row>
    <row r="19" spans="1:7" x14ac:dyDescent="0.25">
      <c r="D19" s="27"/>
    </row>
    <row r="20" spans="1:7" x14ac:dyDescent="0.25">
      <c r="A20" s="11" t="s">
        <v>36</v>
      </c>
      <c r="E20" s="2" t="s">
        <v>76</v>
      </c>
      <c r="F20" s="2" t="s">
        <v>77</v>
      </c>
      <c r="G20" s="2" t="s">
        <v>78</v>
      </c>
    </row>
    <row r="21" spans="1:7" x14ac:dyDescent="0.25">
      <c r="C21" s="49">
        <v>1550</v>
      </c>
      <c r="D21" t="s">
        <v>75</v>
      </c>
      <c r="E21" s="50">
        <f>+C21*1000</f>
        <v>1550000</v>
      </c>
      <c r="F21" s="49">
        <v>1520000</v>
      </c>
      <c r="G21" s="49">
        <f>+E21-F21</f>
        <v>30000</v>
      </c>
    </row>
    <row r="22" spans="1:7" x14ac:dyDescent="0.25">
      <c r="C22" s="49"/>
      <c r="E22" s="50"/>
      <c r="F22" s="49"/>
      <c r="G22" s="49"/>
    </row>
    <row r="23" spans="1:7" x14ac:dyDescent="0.25">
      <c r="C23" s="2" t="s">
        <v>14</v>
      </c>
      <c r="D23" s="2" t="s">
        <v>15</v>
      </c>
      <c r="E23" s="50"/>
      <c r="F23" s="49"/>
      <c r="G23" s="49"/>
    </row>
    <row r="24" spans="1:7" x14ac:dyDescent="0.25">
      <c r="A24" t="s">
        <v>35</v>
      </c>
      <c r="C24" s="26">
        <f>30*1000</f>
        <v>30000</v>
      </c>
    </row>
    <row r="25" spans="1:7" x14ac:dyDescent="0.25">
      <c r="A25" t="s">
        <v>16</v>
      </c>
      <c r="C25" s="26"/>
      <c r="D25" s="27">
        <f>+C24</f>
        <v>30000</v>
      </c>
    </row>
    <row r="27" spans="1:7" x14ac:dyDescent="0.25">
      <c r="A27" s="10" t="s">
        <v>37</v>
      </c>
      <c r="B27" s="10"/>
      <c r="C27" s="28">
        <f>+C24+C9</f>
        <v>50000</v>
      </c>
      <c r="D27" s="10"/>
    </row>
    <row r="28" spans="1:7" x14ac:dyDescent="0.25">
      <c r="A28" s="10" t="s">
        <v>38</v>
      </c>
      <c r="B28" s="10"/>
      <c r="C28" s="10"/>
      <c r="D28" s="28">
        <f>+D25</f>
        <v>30000</v>
      </c>
    </row>
    <row r="30" spans="1:7" x14ac:dyDescent="0.25">
      <c r="A30" s="9" t="s">
        <v>39</v>
      </c>
    </row>
    <row r="32" spans="1:7" x14ac:dyDescent="0.25">
      <c r="A32" t="s">
        <v>40</v>
      </c>
      <c r="C32" s="26">
        <f>1000*1550</f>
        <v>1550000</v>
      </c>
    </row>
    <row r="33" spans="1:6" x14ac:dyDescent="0.25">
      <c r="A33" t="s">
        <v>41</v>
      </c>
      <c r="D33" s="27">
        <f>+C32</f>
        <v>1550000</v>
      </c>
    </row>
    <row r="34" spans="1:6" x14ac:dyDescent="0.25">
      <c r="D34" s="27"/>
    </row>
    <row r="35" spans="1:6" x14ac:dyDescent="0.25">
      <c r="A35" s="18" t="s">
        <v>52</v>
      </c>
    </row>
    <row r="36" spans="1:6" x14ac:dyDescent="0.25">
      <c r="A36" t="s">
        <v>26</v>
      </c>
      <c r="C36" s="27">
        <f>+C27</f>
        <v>50000</v>
      </c>
    </row>
    <row r="37" spans="1:6" ht="17.25" x14ac:dyDescent="0.4">
      <c r="A37" t="s">
        <v>42</v>
      </c>
      <c r="D37" s="27">
        <f>+C36</f>
        <v>50000</v>
      </c>
      <c r="E37" s="29">
        <f>+D33-C36+D10</f>
        <v>1520000</v>
      </c>
      <c r="F37" s="30" t="s">
        <v>43</v>
      </c>
    </row>
    <row r="39" spans="1:6" x14ac:dyDescent="0.25">
      <c r="A39" s="9" t="s">
        <v>44</v>
      </c>
    </row>
    <row r="41" spans="1:6" x14ac:dyDescent="0.25">
      <c r="A41" t="s">
        <v>45</v>
      </c>
      <c r="C41" s="1">
        <v>2500000</v>
      </c>
      <c r="D41" t="s">
        <v>46</v>
      </c>
    </row>
    <row r="42" spans="1:6" x14ac:dyDescent="0.25">
      <c r="A42" t="s">
        <v>47</v>
      </c>
      <c r="D42" s="1">
        <f>+C41</f>
        <v>2500000</v>
      </c>
    </row>
    <row r="44" spans="1:6" x14ac:dyDescent="0.25">
      <c r="A44" t="s">
        <v>48</v>
      </c>
      <c r="C44" s="27">
        <f>+C32</f>
        <v>1550000</v>
      </c>
    </row>
    <row r="45" spans="1:6" x14ac:dyDescent="0.25">
      <c r="A45" t="s">
        <v>49</v>
      </c>
      <c r="D45" s="27">
        <f>+C44</f>
        <v>1550000</v>
      </c>
    </row>
    <row r="47" spans="1:6" x14ac:dyDescent="0.25">
      <c r="A47" t="s">
        <v>19</v>
      </c>
      <c r="C47" s="27">
        <f>+D28</f>
        <v>30000</v>
      </c>
    </row>
    <row r="48" spans="1:6" ht="17.25" x14ac:dyDescent="0.4">
      <c r="A48" t="s">
        <v>50</v>
      </c>
      <c r="D48" s="27">
        <f>+C47</f>
        <v>30000</v>
      </c>
      <c r="E48" s="28">
        <f>+C44-D48</f>
        <v>1520000</v>
      </c>
      <c r="F48" s="30" t="s">
        <v>51</v>
      </c>
    </row>
  </sheetData>
  <mergeCells count="1">
    <mergeCell ref="A1:I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28"/>
  <sheetViews>
    <sheetView topLeftCell="A26" zoomScale="130" zoomScaleNormal="130" workbookViewId="0">
      <selection activeCell="D40" sqref="D40"/>
    </sheetView>
  </sheetViews>
  <sheetFormatPr baseColWidth="10" defaultRowHeight="15" x14ac:dyDescent="0.25"/>
  <cols>
    <col min="1" max="1" width="16.42578125" style="33" customWidth="1"/>
    <col min="2" max="2" width="13.140625" style="33" bestFit="1" customWidth="1"/>
    <col min="3" max="3" width="12.28515625" style="33" bestFit="1" customWidth="1"/>
    <col min="4" max="4" width="20.140625" style="33" customWidth="1"/>
    <col min="5" max="5" width="12.7109375" style="33" bestFit="1" customWidth="1"/>
    <col min="6" max="6" width="14" style="33" customWidth="1"/>
    <col min="7" max="7" width="11.42578125" style="33"/>
    <col min="8" max="9" width="12.7109375" style="33" bestFit="1" customWidth="1"/>
    <col min="10" max="10" width="82.7109375" style="33" bestFit="1" customWidth="1"/>
    <col min="11" max="16384" width="11.42578125" style="33"/>
  </cols>
  <sheetData>
    <row r="1" spans="1:11" ht="45" customHeight="1" x14ac:dyDescent="0.25">
      <c r="A1" s="84" t="s">
        <v>53</v>
      </c>
      <c r="B1" s="84"/>
      <c r="C1" s="84"/>
      <c r="D1" s="84"/>
      <c r="E1" s="84"/>
      <c r="F1" s="84"/>
      <c r="G1" s="84"/>
      <c r="H1" s="84"/>
      <c r="I1" s="85" t="s">
        <v>60</v>
      </c>
      <c r="J1" s="85"/>
      <c r="K1" s="85"/>
    </row>
    <row r="2" spans="1:11" ht="77.25" customHeight="1" x14ac:dyDescent="0.25">
      <c r="A2" s="84" t="s">
        <v>54</v>
      </c>
      <c r="B2" s="84"/>
      <c r="C2" s="84"/>
      <c r="D2" s="84"/>
      <c r="E2" s="84"/>
      <c r="F2" s="84"/>
      <c r="G2" s="84"/>
      <c r="H2" s="84"/>
    </row>
    <row r="3" spans="1:11" ht="48" customHeight="1" x14ac:dyDescent="0.25">
      <c r="A3" s="84" t="s">
        <v>55</v>
      </c>
      <c r="B3" s="84"/>
      <c r="C3" s="84"/>
      <c r="D3" s="84"/>
      <c r="E3" s="84"/>
      <c r="F3" s="84"/>
      <c r="G3" s="84"/>
      <c r="H3" s="84"/>
    </row>
    <row r="4" spans="1:11" ht="19.5" customHeight="1" x14ac:dyDescent="0.25">
      <c r="A4" s="34"/>
      <c r="B4" s="34"/>
      <c r="C4" s="34"/>
      <c r="D4" s="34"/>
      <c r="E4" s="34"/>
      <c r="F4" s="34"/>
      <c r="G4" s="34"/>
      <c r="H4" s="34"/>
    </row>
    <row r="5" spans="1:11" x14ac:dyDescent="0.25">
      <c r="A5" s="84" t="s">
        <v>56</v>
      </c>
      <c r="B5" s="84"/>
      <c r="C5" s="84"/>
      <c r="D5" s="84"/>
      <c r="E5" s="84"/>
      <c r="F5" s="84"/>
      <c r="G5" s="84"/>
      <c r="H5" s="84"/>
    </row>
    <row r="6" spans="1:11" x14ac:dyDescent="0.25">
      <c r="A6" s="84" t="s">
        <v>57</v>
      </c>
      <c r="B6" s="84"/>
      <c r="C6" s="84"/>
      <c r="D6" s="84"/>
      <c r="E6" s="84"/>
      <c r="F6" s="84"/>
      <c r="G6" s="84"/>
      <c r="H6" s="84"/>
    </row>
    <row r="7" spans="1:11" x14ac:dyDescent="0.25">
      <c r="A7" s="84" t="s">
        <v>58</v>
      </c>
      <c r="B7" s="84"/>
      <c r="C7" s="84"/>
      <c r="D7" s="84"/>
      <c r="E7" s="84"/>
      <c r="F7" s="84"/>
      <c r="G7" s="84"/>
      <c r="H7" s="84"/>
    </row>
    <row r="8" spans="1:11" ht="85.5" customHeight="1" x14ac:dyDescent="0.25">
      <c r="A8" s="84" t="s">
        <v>59</v>
      </c>
      <c r="B8" s="84"/>
      <c r="C8" s="84"/>
      <c r="D8" s="84"/>
      <c r="E8" s="84"/>
      <c r="F8" s="84"/>
      <c r="G8" s="84"/>
      <c r="H8" s="84"/>
    </row>
    <row r="9" spans="1:11" s="35" customFormat="1" x14ac:dyDescent="0.25"/>
    <row r="10" spans="1:11" s="36" customFormat="1" x14ac:dyDescent="0.25">
      <c r="A10" s="37" t="s">
        <v>61</v>
      </c>
    </row>
    <row r="11" spans="1:11" s="36" customFormat="1" x14ac:dyDescent="0.25">
      <c r="A11" s="37"/>
    </row>
    <row r="12" spans="1:11" s="36" customFormat="1" x14ac:dyDescent="0.25">
      <c r="A12" s="37"/>
    </row>
    <row r="13" spans="1:11" s="36" customFormat="1" x14ac:dyDescent="0.25">
      <c r="A13" s="37" t="s">
        <v>69</v>
      </c>
      <c r="F13" s="37" t="s">
        <v>67</v>
      </c>
    </row>
    <row r="14" spans="1:11" s="36" customFormat="1" x14ac:dyDescent="0.25">
      <c r="A14" s="36" t="s">
        <v>66</v>
      </c>
      <c r="C14" s="36" t="s">
        <v>62</v>
      </c>
      <c r="D14" s="38">
        <v>2.5000000000000001E-2</v>
      </c>
    </row>
    <row r="15" spans="1:11" s="36" customFormat="1" x14ac:dyDescent="0.25">
      <c r="C15" s="36" t="s">
        <v>63</v>
      </c>
      <c r="D15" s="38">
        <f>+((1+D14)*(1+1%))-1</f>
        <v>3.5250000000000004E-2</v>
      </c>
      <c r="F15" s="36" t="s">
        <v>63</v>
      </c>
      <c r="G15" s="38">
        <v>0.03</v>
      </c>
      <c r="H15" s="43">
        <f>+((1+G15)*(1+1%))-1</f>
        <v>4.0300000000000002E-2</v>
      </c>
    </row>
    <row r="16" spans="1:11" s="36" customFormat="1" x14ac:dyDescent="0.25">
      <c r="F16" s="40" t="s">
        <v>65</v>
      </c>
      <c r="G16" s="41">
        <f>+B18*G15</f>
        <v>3000000</v>
      </c>
    </row>
    <row r="17" spans="1:10" s="36" customFormat="1" x14ac:dyDescent="0.25">
      <c r="A17" s="42" t="s">
        <v>70</v>
      </c>
      <c r="F17" s="40"/>
      <c r="G17" s="41"/>
    </row>
    <row r="18" spans="1:10" s="36" customFormat="1" x14ac:dyDescent="0.25">
      <c r="A18" s="36" t="s">
        <v>64</v>
      </c>
      <c r="B18" s="39">
        <v>100000000</v>
      </c>
    </row>
    <row r="19" spans="1:10" s="36" customFormat="1" x14ac:dyDescent="0.25">
      <c r="A19" s="40" t="s">
        <v>65</v>
      </c>
      <c r="B19" s="41">
        <f>+B18*D15</f>
        <v>3525000.0000000005</v>
      </c>
      <c r="C19" s="43">
        <f>+B19/100000000</f>
        <v>3.5250000000000004E-2</v>
      </c>
      <c r="F19" s="37" t="s">
        <v>68</v>
      </c>
    </row>
    <row r="20" spans="1:10" s="36" customFormat="1" x14ac:dyDescent="0.25"/>
    <row r="21" spans="1:10" s="36" customFormat="1" x14ac:dyDescent="0.25">
      <c r="A21" s="42" t="s">
        <v>71</v>
      </c>
      <c r="B21" s="39"/>
      <c r="F21" s="36" t="s">
        <v>63</v>
      </c>
      <c r="G21" s="38">
        <f>+D14</f>
        <v>2.5000000000000001E-2</v>
      </c>
      <c r="H21" s="59" t="s">
        <v>94</v>
      </c>
    </row>
    <row r="22" spans="1:10" s="36" customFormat="1" x14ac:dyDescent="0.25">
      <c r="A22" s="36" t="s">
        <v>64</v>
      </c>
      <c r="B22" s="39">
        <v>100000000</v>
      </c>
      <c r="F22" s="40" t="s">
        <v>65</v>
      </c>
      <c r="G22" s="41">
        <f>+B18*G21</f>
        <v>2500000</v>
      </c>
      <c r="H22" s="44">
        <f>+G16-G22</f>
        <v>500000</v>
      </c>
    </row>
    <row r="23" spans="1:10" s="36" customFormat="1" x14ac:dyDescent="0.25">
      <c r="A23" s="40" t="s">
        <v>65</v>
      </c>
      <c r="B23" s="41">
        <f>+B19+H22</f>
        <v>4025000.0000000005</v>
      </c>
      <c r="C23" s="47">
        <f>+B23/B22</f>
        <v>4.0250000000000008E-2</v>
      </c>
    </row>
    <row r="24" spans="1:10" s="36" customFormat="1" x14ac:dyDescent="0.25">
      <c r="F24" s="45" t="s">
        <v>72</v>
      </c>
      <c r="G24" s="46">
        <f>+((1+3%)*(1+1%))-1</f>
        <v>4.0300000000000002E-2</v>
      </c>
    </row>
    <row r="25" spans="1:10" s="36" customFormat="1" x14ac:dyDescent="0.25"/>
    <row r="26" spans="1:10" s="36" customFormat="1" x14ac:dyDescent="0.25"/>
    <row r="27" spans="1:10" s="36" customFormat="1" x14ac:dyDescent="0.25">
      <c r="A27" s="9" t="s">
        <v>8</v>
      </c>
    </row>
    <row r="28" spans="1:10" s="36" customFormat="1" x14ac:dyDescent="0.25">
      <c r="A28" s="82" t="s">
        <v>96</v>
      </c>
      <c r="B28" s="82"/>
      <c r="C28" s="82"/>
      <c r="D28" s="82"/>
      <c r="F28" s="82" t="s">
        <v>99</v>
      </c>
      <c r="G28" s="82"/>
      <c r="H28" s="82"/>
    </row>
    <row r="29" spans="1:10" s="36" customFormat="1" x14ac:dyDescent="0.25">
      <c r="A29" s="10" t="s">
        <v>101</v>
      </c>
      <c r="C29" s="39">
        <f>+D30</f>
        <v>500000</v>
      </c>
      <c r="F29" s="62" t="s">
        <v>100</v>
      </c>
      <c r="H29" s="60">
        <f>+B18*D15</f>
        <v>3525000.0000000005</v>
      </c>
      <c r="J29" s="62" t="s">
        <v>102</v>
      </c>
    </row>
    <row r="30" spans="1:10" s="36" customFormat="1" x14ac:dyDescent="0.25">
      <c r="A30" s="36" t="s">
        <v>95</v>
      </c>
      <c r="D30" s="39">
        <f>+H22</f>
        <v>500000</v>
      </c>
      <c r="F30" s="36" t="s">
        <v>107</v>
      </c>
      <c r="I30" s="61">
        <f>+H29</f>
        <v>3525000.0000000005</v>
      </c>
    </row>
    <row r="31" spans="1:10" s="36" customFormat="1" x14ac:dyDescent="0.25"/>
    <row r="32" spans="1:10" s="36" customFormat="1" x14ac:dyDescent="0.25">
      <c r="A32" s="9" t="s">
        <v>10</v>
      </c>
    </row>
    <row r="33" spans="1:10" s="36" customFormat="1" x14ac:dyDescent="0.25">
      <c r="D33" s="64" t="s">
        <v>103</v>
      </c>
      <c r="E33" s="64" t="s">
        <v>96</v>
      </c>
      <c r="F33" s="66" t="s">
        <v>104</v>
      </c>
    </row>
    <row r="34" spans="1:10" s="36" customFormat="1" x14ac:dyDescent="0.25">
      <c r="A34" s="37" t="s">
        <v>97</v>
      </c>
      <c r="B34" s="57" t="s">
        <v>62</v>
      </c>
      <c r="C34" s="63">
        <v>3.2000000000000001E-2</v>
      </c>
      <c r="D34" s="60">
        <f>+B22*C35</f>
        <v>4232000.000000014</v>
      </c>
      <c r="E34" s="60">
        <f>+B22*H15</f>
        <v>4030000.0000000005</v>
      </c>
      <c r="F34" s="67">
        <f>+D34-E34</f>
        <v>202000.0000000135</v>
      </c>
    </row>
    <row r="35" spans="1:10" s="36" customFormat="1" x14ac:dyDescent="0.25">
      <c r="B35" s="58" t="s">
        <v>114</v>
      </c>
      <c r="C35" s="76">
        <f>+((1+C34)*(1+1%))-1</f>
        <v>4.2320000000000135E-2</v>
      </c>
    </row>
    <row r="36" spans="1:10" s="36" customFormat="1" x14ac:dyDescent="0.25">
      <c r="B36" s="58"/>
      <c r="C36" s="76"/>
    </row>
    <row r="37" spans="1:10" s="36" customFormat="1" x14ac:dyDescent="0.25">
      <c r="A37" s="36" t="s">
        <v>105</v>
      </c>
      <c r="C37" s="39">
        <f>+D30</f>
        <v>500000</v>
      </c>
      <c r="F37" s="40" t="s">
        <v>100</v>
      </c>
      <c r="H37" s="60">
        <f>+D34-H29</f>
        <v>707000.0000000135</v>
      </c>
      <c r="I37" s="61"/>
    </row>
    <row r="38" spans="1:10" s="36" customFormat="1" x14ac:dyDescent="0.25">
      <c r="A38" s="36" t="s">
        <v>106</v>
      </c>
      <c r="C38" s="39">
        <f>+F34</f>
        <v>202000.0000000135</v>
      </c>
      <c r="F38" s="36" t="s">
        <v>98</v>
      </c>
      <c r="H38" s="61"/>
      <c r="I38" s="61">
        <f>+H37</f>
        <v>707000.0000000135</v>
      </c>
      <c r="J38" s="65">
        <f>+I30+I38</f>
        <v>4232000.000000014</v>
      </c>
    </row>
    <row r="39" spans="1:10" s="36" customFormat="1" x14ac:dyDescent="0.25">
      <c r="A39" s="40" t="s">
        <v>111</v>
      </c>
      <c r="D39" s="39">
        <f>+C37+C38</f>
        <v>702000.0000000135</v>
      </c>
    </row>
    <row r="40" spans="1:10" s="36" customFormat="1" x14ac:dyDescent="0.25"/>
    <row r="41" spans="1:10" s="36" customFormat="1" x14ac:dyDescent="0.25">
      <c r="B41" s="83" t="s">
        <v>108</v>
      </c>
      <c r="C41" s="83"/>
    </row>
    <row r="42" spans="1:10" s="36" customFormat="1" x14ac:dyDescent="0.25">
      <c r="A42" s="36" t="s">
        <v>109</v>
      </c>
      <c r="B42" s="70">
        <f>+C29</f>
        <v>500000</v>
      </c>
      <c r="C42" s="68"/>
    </row>
    <row r="43" spans="1:10" s="36" customFormat="1" x14ac:dyDescent="0.25">
      <c r="A43" s="36" t="s">
        <v>110</v>
      </c>
      <c r="B43" s="72">
        <f>+H29</f>
        <v>3525000.0000000005</v>
      </c>
      <c r="C43" s="68"/>
    </row>
    <row r="44" spans="1:10" s="36" customFormat="1" x14ac:dyDescent="0.25">
      <c r="B44" s="71"/>
      <c r="C44" s="69">
        <f>+D39</f>
        <v>702000.0000000135</v>
      </c>
      <c r="D44" s="36" t="s">
        <v>112</v>
      </c>
    </row>
    <row r="45" spans="1:10" s="36" customFormat="1" x14ac:dyDescent="0.25">
      <c r="B45" s="77">
        <f>+H37</f>
        <v>707000.0000000135</v>
      </c>
      <c r="C45" s="75"/>
      <c r="D45" s="36" t="s">
        <v>113</v>
      </c>
    </row>
    <row r="46" spans="1:10" s="36" customFormat="1" x14ac:dyDescent="0.25">
      <c r="B46" s="73">
        <f>+SUM(B42:B45)</f>
        <v>4732000.000000014</v>
      </c>
      <c r="C46" s="74">
        <f>+SUM(C42:C45)</f>
        <v>702000.0000000135</v>
      </c>
    </row>
    <row r="47" spans="1:10" s="36" customFormat="1" x14ac:dyDescent="0.25">
      <c r="B47" s="71"/>
      <c r="C47" s="68"/>
      <c r="D47" s="65">
        <f>+B46-C46</f>
        <v>4030000.0000000005</v>
      </c>
    </row>
    <row r="48" spans="1:10" s="36" customFormat="1" x14ac:dyDescent="0.25">
      <c r="B48" s="71"/>
      <c r="C48" s="68"/>
    </row>
    <row r="49" spans="2:3" s="36" customFormat="1" x14ac:dyDescent="0.25">
      <c r="B49" s="68"/>
      <c r="C49" s="68"/>
    </row>
    <row r="50" spans="2:3" s="36" customFormat="1" x14ac:dyDescent="0.25">
      <c r="B50" s="68"/>
      <c r="C50" s="68"/>
    </row>
    <row r="51" spans="2:3" s="36" customFormat="1" x14ac:dyDescent="0.25">
      <c r="B51" s="68"/>
      <c r="C51" s="68"/>
    </row>
    <row r="52" spans="2:3" s="36" customFormat="1" x14ac:dyDescent="0.25">
      <c r="B52" s="68"/>
      <c r="C52" s="68"/>
    </row>
    <row r="53" spans="2:3" s="36" customFormat="1" x14ac:dyDescent="0.25"/>
    <row r="54" spans="2:3" s="36" customFormat="1" x14ac:dyDescent="0.25"/>
    <row r="55" spans="2:3" s="36" customFormat="1" x14ac:dyDescent="0.25"/>
    <row r="56" spans="2:3" s="36" customFormat="1" x14ac:dyDescent="0.25"/>
    <row r="57" spans="2:3" s="36" customFormat="1" x14ac:dyDescent="0.25"/>
    <row r="58" spans="2:3" s="36" customFormat="1" x14ac:dyDescent="0.25"/>
    <row r="59" spans="2:3" s="36" customFormat="1" x14ac:dyDescent="0.25"/>
    <row r="60" spans="2:3" s="36" customFormat="1" x14ac:dyDescent="0.25"/>
    <row r="61" spans="2:3" s="36" customFormat="1" x14ac:dyDescent="0.25"/>
    <row r="62" spans="2:3" s="36" customFormat="1" x14ac:dyDescent="0.25"/>
    <row r="63" spans="2:3" s="36" customFormat="1" x14ac:dyDescent="0.25"/>
    <row r="64" spans="2:3" s="36" customFormat="1" x14ac:dyDescent="0.25"/>
    <row r="65" s="36" customFormat="1" x14ac:dyDescent="0.25"/>
    <row r="66" s="36" customFormat="1" x14ac:dyDescent="0.25"/>
    <row r="67" s="36" customFormat="1" x14ac:dyDescent="0.25"/>
    <row r="68" s="36" customFormat="1" x14ac:dyDescent="0.25"/>
    <row r="69" s="36" customFormat="1" x14ac:dyDescent="0.25"/>
    <row r="70" s="36" customFormat="1" x14ac:dyDescent="0.25"/>
    <row r="71" s="36" customFormat="1" x14ac:dyDescent="0.25"/>
    <row r="72" s="36" customFormat="1" x14ac:dyDescent="0.25"/>
    <row r="73" s="36" customFormat="1" x14ac:dyDescent="0.25"/>
    <row r="74" s="36" customFormat="1" x14ac:dyDescent="0.25"/>
    <row r="75" s="36" customFormat="1" x14ac:dyDescent="0.25"/>
    <row r="76" s="36" customFormat="1" x14ac:dyDescent="0.25"/>
    <row r="77" s="36" customFormat="1" x14ac:dyDescent="0.25"/>
    <row r="78" s="36" customFormat="1" x14ac:dyDescent="0.25"/>
    <row r="79" s="36" customFormat="1" x14ac:dyDescent="0.25"/>
    <row r="80" s="36" customFormat="1" x14ac:dyDescent="0.25"/>
    <row r="81" s="36" customFormat="1" x14ac:dyDescent="0.25"/>
    <row r="82" s="36" customFormat="1" x14ac:dyDescent="0.25"/>
    <row r="83" s="36" customFormat="1" x14ac:dyDescent="0.25"/>
    <row r="84" s="36" customFormat="1" x14ac:dyDescent="0.25"/>
    <row r="85" s="36" customFormat="1" x14ac:dyDescent="0.25"/>
    <row r="86" s="36" customFormat="1" x14ac:dyDescent="0.25"/>
    <row r="87" s="36" customFormat="1" x14ac:dyDescent="0.25"/>
    <row r="88" s="36" customFormat="1" x14ac:dyDescent="0.25"/>
    <row r="89" s="36" customFormat="1" x14ac:dyDescent="0.25"/>
    <row r="90" s="36" customFormat="1" x14ac:dyDescent="0.25"/>
    <row r="91" s="36" customFormat="1" x14ac:dyDescent="0.25"/>
    <row r="92" s="36" customFormat="1" x14ac:dyDescent="0.25"/>
    <row r="93" s="36" customFormat="1" x14ac:dyDescent="0.25"/>
    <row r="94" s="36" customFormat="1" x14ac:dyDescent="0.25"/>
    <row r="95" s="36" customFormat="1" x14ac:dyDescent="0.25"/>
    <row r="96" s="36" customFormat="1" x14ac:dyDescent="0.25"/>
    <row r="97" s="36" customFormat="1" x14ac:dyDescent="0.25"/>
    <row r="98" s="35" customFormat="1" x14ac:dyDescent="0.25"/>
    <row r="99" s="35" customFormat="1" x14ac:dyDescent="0.25"/>
    <row r="100" s="35" customFormat="1" x14ac:dyDescent="0.25"/>
    <row r="101" s="35" customFormat="1" x14ac:dyDescent="0.25"/>
    <row r="102" s="35" customFormat="1" x14ac:dyDescent="0.25"/>
    <row r="103" s="35" customFormat="1" x14ac:dyDescent="0.25"/>
    <row r="104" s="35" customFormat="1" x14ac:dyDescent="0.25"/>
    <row r="105" s="35" customFormat="1" x14ac:dyDescent="0.25"/>
    <row r="106" s="35" customFormat="1" x14ac:dyDescent="0.25"/>
    <row r="107" s="35" customFormat="1" x14ac:dyDescent="0.25"/>
    <row r="108" s="35" customFormat="1" x14ac:dyDescent="0.25"/>
    <row r="109" s="35" customFormat="1" x14ac:dyDescent="0.25"/>
    <row r="110" s="35" customFormat="1" x14ac:dyDescent="0.25"/>
    <row r="111" s="35" customFormat="1" x14ac:dyDescent="0.25"/>
    <row r="112" s="35" customFormat="1" x14ac:dyDescent="0.25"/>
    <row r="113" s="35" customFormat="1" x14ac:dyDescent="0.25"/>
    <row r="114" s="35" customFormat="1" x14ac:dyDescent="0.25"/>
    <row r="115" s="35" customFormat="1" x14ac:dyDescent="0.25"/>
    <row r="116" s="35" customFormat="1" x14ac:dyDescent="0.25"/>
    <row r="117" s="35" customFormat="1" x14ac:dyDescent="0.25"/>
    <row r="118" s="35" customFormat="1" x14ac:dyDescent="0.25"/>
    <row r="119" s="35" customFormat="1" x14ac:dyDescent="0.25"/>
    <row r="120" s="35" customFormat="1" x14ac:dyDescent="0.25"/>
    <row r="121" s="35" customFormat="1" x14ac:dyDescent="0.25"/>
    <row r="122" s="35" customFormat="1" x14ac:dyDescent="0.25"/>
    <row r="123" s="35" customFormat="1" x14ac:dyDescent="0.25"/>
    <row r="124" s="35" customFormat="1" x14ac:dyDescent="0.25"/>
    <row r="125" s="35" customFormat="1" x14ac:dyDescent="0.25"/>
    <row r="126" s="35" customFormat="1" x14ac:dyDescent="0.25"/>
    <row r="127" s="35" customFormat="1" x14ac:dyDescent="0.25"/>
    <row r="128" s="35" customFormat="1" x14ac:dyDescent="0.25"/>
  </sheetData>
  <mergeCells count="11">
    <mergeCell ref="A28:D28"/>
    <mergeCell ref="F28:H28"/>
    <mergeCell ref="B41:C41"/>
    <mergeCell ref="A8:H8"/>
    <mergeCell ref="I1:K1"/>
    <mergeCell ref="A1:H1"/>
    <mergeCell ref="A2:H2"/>
    <mergeCell ref="A3:H3"/>
    <mergeCell ref="A5:H5"/>
    <mergeCell ref="A6:H6"/>
    <mergeCell ref="A7:H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Futuros</vt:lpstr>
      <vt:lpstr>Forward</vt:lpstr>
      <vt:lpstr>Opcion</vt:lpstr>
      <vt:lpstr>Swap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Elmer</dc:creator>
  <cp:lastModifiedBy>Freddy Llanto</cp:lastModifiedBy>
  <dcterms:created xsi:type="dcterms:W3CDTF">2015-11-09T18:36:40Z</dcterms:created>
  <dcterms:modified xsi:type="dcterms:W3CDTF">2021-03-12T14:40:14Z</dcterms:modified>
</cp:coreProperties>
</file>