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LENOVO\Google Drive\FREDDY\17.-ALUMNO FREDDY\"/>
    </mc:Choice>
  </mc:AlternateContent>
  <xr:revisionPtr revIDLastSave="0" documentId="13_ncr:1_{6DC7DF80-1547-416C-91DD-0565A300E62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C16" i="1"/>
  <c r="B15" i="1"/>
  <c r="P11" i="1" l="1"/>
  <c r="L18" i="1" s="1"/>
  <c r="O11" i="1"/>
  <c r="Q38" i="1"/>
  <c r="P37" i="1"/>
  <c r="Q31" i="1"/>
  <c r="P33" i="1" s="1"/>
  <c r="P40" i="1" s="1"/>
  <c r="K46" i="1" s="1"/>
  <c r="P30" i="1"/>
  <c r="Q24" i="1"/>
  <c r="P23" i="1" s="1"/>
  <c r="P41" i="1" s="1"/>
  <c r="L53" i="1" s="1"/>
  <c r="P15" i="1"/>
  <c r="P26" i="1"/>
  <c r="F11" i="1"/>
  <c r="H38" i="1"/>
  <c r="G37" i="1"/>
  <c r="H31" i="1"/>
  <c r="G30" i="1"/>
  <c r="H24" i="1"/>
  <c r="G23" i="1"/>
  <c r="G41" i="1" s="1"/>
  <c r="C52" i="1" s="1"/>
  <c r="H16" i="1"/>
  <c r="O12" i="1"/>
  <c r="Q16" i="1"/>
  <c r="L47" i="1" l="1"/>
  <c r="B23" i="1"/>
  <c r="C24" i="1" s="1"/>
  <c r="L17" i="1"/>
  <c r="K16" i="1"/>
  <c r="G26" i="1"/>
  <c r="G33" i="1" s="1"/>
  <c r="G40" i="1" s="1"/>
  <c r="B45" i="1" s="1"/>
  <c r="K24" i="1" l="1"/>
  <c r="L25" i="1" s="1"/>
  <c r="C26" i="1"/>
  <c r="B30" i="1" s="1"/>
  <c r="C46" i="1"/>
  <c r="C31" i="1" l="1"/>
  <c r="C33" i="1"/>
  <c r="B37" i="1" s="1"/>
  <c r="C38" i="1" s="1"/>
  <c r="L27" i="1"/>
  <c r="K31" i="1" s="1"/>
  <c r="L32" i="1" l="1"/>
  <c r="L34" i="1"/>
  <c r="K38" i="1" s="1"/>
  <c r="L39" i="1" s="1"/>
  <c r="B41" i="1"/>
  <c r="B51" i="1" s="1"/>
  <c r="B53" i="1" s="1"/>
  <c r="B40" i="1"/>
  <c r="B48" i="1" s="1"/>
  <c r="C49" i="1" l="1"/>
  <c r="D49" i="1"/>
  <c r="K41" i="1"/>
  <c r="K49" i="1" s="1"/>
  <c r="K42" i="1"/>
  <c r="K52" i="1" s="1"/>
  <c r="K54" i="1" s="1"/>
  <c r="L50" i="1" l="1"/>
  <c r="M50" i="1"/>
</calcChain>
</file>

<file path=xl/sharedStrings.xml><?xml version="1.0" encoding="utf-8"?>
<sst xmlns="http://schemas.openxmlformats.org/spreadsheetml/2006/main" count="108" uniqueCount="42">
  <si>
    <t>Reconocimiento Contable Inicial</t>
  </si>
  <si>
    <t>Reconocimientos Contables Posteriores</t>
  </si>
  <si>
    <t>Forward</t>
  </si>
  <si>
    <t>ORI-Fw</t>
  </si>
  <si>
    <t xml:space="preserve">  IF-Forward</t>
  </si>
  <si>
    <t>TRM:</t>
  </si>
  <si>
    <t>Nov.30/2015</t>
  </si>
  <si>
    <t xml:space="preserve"> IF-Forward</t>
  </si>
  <si>
    <t>Cobertura:</t>
  </si>
  <si>
    <t xml:space="preserve">   ORI-Fw</t>
  </si>
  <si>
    <t>Dic. 31/2015</t>
  </si>
  <si>
    <t>Saldo IF-Fw</t>
  </si>
  <si>
    <t>Ene. 31/2016</t>
  </si>
  <si>
    <t>Saldo ORI:</t>
  </si>
  <si>
    <t>Subyacente</t>
  </si>
  <si>
    <t>CxC Clientes</t>
  </si>
  <si>
    <t xml:space="preserve">    Ing Act Ord</t>
  </si>
  <si>
    <t xml:space="preserve">    CxC Clientes</t>
  </si>
  <si>
    <t>Saldo CxC Clientes</t>
  </si>
  <si>
    <t>Reconocimiento Reintegro CxC y Cancelacion Cobertura</t>
  </si>
  <si>
    <t>Bancos</t>
  </si>
  <si>
    <t xml:space="preserve">   CxC Clientes</t>
  </si>
  <si>
    <t xml:space="preserve">   IF-Fw</t>
  </si>
  <si>
    <t>Perdida Fw</t>
  </si>
  <si>
    <t>Apalancamiento (1 por cada 1.000)</t>
  </si>
  <si>
    <t>Futuro</t>
  </si>
  <si>
    <t xml:space="preserve">  IF-Futuro</t>
  </si>
  <si>
    <t xml:space="preserve"> IF-Futuro</t>
  </si>
  <si>
    <t>ORI-Futuro</t>
  </si>
  <si>
    <t xml:space="preserve">   ORI-Futuro</t>
  </si>
  <si>
    <t xml:space="preserve">   IF-Futuro</t>
  </si>
  <si>
    <t>Perdida Futuro</t>
  </si>
  <si>
    <t>Saldo IF-Futuro</t>
  </si>
  <si>
    <t xml:space="preserve">  Bancos</t>
  </si>
  <si>
    <t>IF-Futuro</t>
  </si>
  <si>
    <t>La empresa Javerianos S.A.,  es exportadora, el próximo 31 de Enero de 2018 recibirá USD500.000, producto de dichas exportaciones a la fecha de hoy la TRM es de $3.073,23 por cada dólar estadounidense, pero producto de las proyecciones nacionales e internacionales se prevé que el dólar baje para esas fechas, la empresa tiene dos opciones cubrirse con un Forward o cubrirse con un Futuro, en el caso del Forward la tasa ofrecida de cobertura es de $2.980 (sin apalancamiento exigido) y la del Futuro es de $2.990 con un apalancamiento de 1 dolar por cada 1.000 dólares solicitados al inicio de la cobertura. Por lo cual la empresa se cubre 50% con un Forward y el otro 50% con un Futuro, se solicitada los reconocimientos iniciales y posteriores conociendo que la tasa al cierre de Noviembre es de $3,001.20, al 31 de diciembre de $2.900 y al 31 de enero de $2.850,20.</t>
  </si>
  <si>
    <t>Fecha Operación:</t>
  </si>
  <si>
    <t>18 de noviembre de 2017</t>
  </si>
  <si>
    <t>Nov.18/2018</t>
  </si>
  <si>
    <t>Nov.30/2017</t>
  </si>
  <si>
    <t>Dic. 31/2017</t>
  </si>
  <si>
    <t>Ene. 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</si>
</sst>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167" fontId="0" fillId="0" borderId="0" xfId="1" applyNumberFormat="1" applyFont="1"/>
    <xf numFmtId="167" fontId="0" fillId="0" borderId="0" xfId="0" applyNumberForma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165" fontId="0" fillId="0" borderId="0" xfId="0" applyNumberFormat="1"/>
    <xf numFmtId="164" fontId="2" fillId="0" borderId="0" xfId="0" applyNumberFormat="1" applyFont="1"/>
    <xf numFmtId="164" fontId="5" fillId="0" borderId="0" xfId="0" applyNumberFormat="1" applyFont="1"/>
    <xf numFmtId="0" fontId="8" fillId="0" borderId="0" xfId="0" applyFont="1"/>
    <xf numFmtId="164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9" fillId="0" borderId="0" xfId="0" applyFont="1"/>
    <xf numFmtId="0" fontId="0" fillId="2" borderId="0" xfId="0" applyFill="1"/>
    <xf numFmtId="164" fontId="0" fillId="2" borderId="0" xfId="0" applyNumberFormat="1" applyFill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3" fillId="0" borderId="0" xfId="0" applyFont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zoomScale="80" zoomScaleNormal="80" workbookViewId="0">
      <selection activeCell="F26" sqref="F26"/>
    </sheetView>
  </sheetViews>
  <sheetFormatPr baseColWidth="10" defaultRowHeight="15" x14ac:dyDescent="0.25"/>
  <cols>
    <col min="1" max="1" width="15.140625" customWidth="1"/>
    <col min="2" max="2" width="15.140625" bestFit="1" customWidth="1"/>
    <col min="3" max="3" width="13.28515625" bestFit="1" customWidth="1"/>
    <col min="4" max="4" width="14.7109375" bestFit="1" customWidth="1"/>
    <col min="5" max="5" width="5.42578125" customWidth="1"/>
    <col min="6" max="6" width="17.7109375" customWidth="1"/>
    <col min="7" max="7" width="14.7109375" bestFit="1" customWidth="1"/>
    <col min="8" max="8" width="13.140625" bestFit="1" customWidth="1"/>
    <col min="9" max="9" width="2.42578125" style="18" customWidth="1"/>
    <col min="10" max="10" width="15" customWidth="1"/>
    <col min="11" max="12" width="13.28515625" bestFit="1" customWidth="1"/>
    <col min="13" max="13" width="14.140625" customWidth="1"/>
    <col min="15" max="15" width="17.42578125" bestFit="1" customWidth="1"/>
    <col min="16" max="17" width="13.140625" bestFit="1" customWidth="1"/>
  </cols>
  <sheetData>
    <row r="1" spans="1:17" ht="15.75" customHeight="1" x14ac:dyDescent="0.25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15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5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15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1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x14ac:dyDescent="0.25">
      <c r="A8" t="s">
        <v>36</v>
      </c>
      <c r="C8" t="s">
        <v>37</v>
      </c>
    </row>
    <row r="9" spans="1:17" x14ac:dyDescent="0.25">
      <c r="A9" s="1" t="s">
        <v>0</v>
      </c>
      <c r="J9" s="1" t="s">
        <v>0</v>
      </c>
    </row>
    <row r="10" spans="1:17" x14ac:dyDescent="0.25">
      <c r="P10" s="20" t="s">
        <v>24</v>
      </c>
    </row>
    <row r="11" spans="1:17" x14ac:dyDescent="0.25">
      <c r="B11" s="13" t="s">
        <v>8</v>
      </c>
      <c r="C11" s="14">
        <v>250000</v>
      </c>
      <c r="D11" s="15">
        <v>2980</v>
      </c>
      <c r="E11" s="17"/>
      <c r="F11" s="16">
        <f>+D11*C11</f>
        <v>745000000</v>
      </c>
      <c r="K11" s="13" t="s">
        <v>8</v>
      </c>
      <c r="L11" s="14">
        <v>250000</v>
      </c>
      <c r="M11" s="15">
        <v>2990</v>
      </c>
      <c r="N11" s="17"/>
      <c r="O11" s="16">
        <f>+M11*L11</f>
        <v>747500000</v>
      </c>
      <c r="P11" s="21">
        <f>+((L11/1000))*M11</f>
        <v>747500</v>
      </c>
    </row>
    <row r="12" spans="1:17" x14ac:dyDescent="0.25">
      <c r="B12" s="1"/>
      <c r="C12" s="9"/>
      <c r="D12" s="7"/>
      <c r="F12" s="11"/>
      <c r="K12" s="1"/>
      <c r="L12" s="9"/>
      <c r="M12" s="7"/>
      <c r="O12" s="16">
        <f>+O11+P11</f>
        <v>748247500</v>
      </c>
    </row>
    <row r="13" spans="1:17" ht="15.75" x14ac:dyDescent="0.25">
      <c r="A13" s="3" t="s">
        <v>2</v>
      </c>
      <c r="B13" s="1" t="s">
        <v>38</v>
      </c>
      <c r="C13" s="6" t="s">
        <v>5</v>
      </c>
      <c r="D13" s="7">
        <v>3073.23</v>
      </c>
      <c r="F13" s="3" t="s">
        <v>14</v>
      </c>
      <c r="J13" s="3" t="s">
        <v>25</v>
      </c>
      <c r="K13" s="1" t="s">
        <v>38</v>
      </c>
      <c r="L13" s="6" t="s">
        <v>5</v>
      </c>
      <c r="M13" s="7">
        <v>3073.23</v>
      </c>
      <c r="O13" s="3" t="s">
        <v>14</v>
      </c>
    </row>
    <row r="15" spans="1:17" x14ac:dyDescent="0.25">
      <c r="A15" t="s">
        <v>3</v>
      </c>
      <c r="B15" s="4">
        <f>250000*(3073.23-2980)</f>
        <v>23307500.000000004</v>
      </c>
      <c r="F15" t="s">
        <v>15</v>
      </c>
      <c r="G15" s="8">
        <f>+C11*D13</f>
        <v>768307500</v>
      </c>
      <c r="J15" t="s">
        <v>28</v>
      </c>
      <c r="K15" s="4">
        <v>20807500</v>
      </c>
      <c r="O15" t="s">
        <v>15</v>
      </c>
      <c r="P15" s="8">
        <f>+L11*M13</f>
        <v>768307500</v>
      </c>
    </row>
    <row r="16" spans="1:17" x14ac:dyDescent="0.25">
      <c r="A16" t="s">
        <v>4</v>
      </c>
      <c r="C16" s="5">
        <f>+B15</f>
        <v>23307500.000000004</v>
      </c>
      <c r="F16" t="s">
        <v>16</v>
      </c>
      <c r="H16" s="8">
        <f>+G15</f>
        <v>768307500</v>
      </c>
      <c r="J16" t="s">
        <v>34</v>
      </c>
      <c r="K16" s="4">
        <f>+L18</f>
        <v>747500</v>
      </c>
      <c r="O16" t="s">
        <v>16</v>
      </c>
      <c r="Q16" s="8">
        <f>+P15</f>
        <v>768307500</v>
      </c>
    </row>
    <row r="17" spans="1:17" x14ac:dyDescent="0.25">
      <c r="J17" t="s">
        <v>26</v>
      </c>
      <c r="L17" s="5">
        <f>+K15-L18</f>
        <v>20060000</v>
      </c>
      <c r="M17" s="10"/>
    </row>
    <row r="18" spans="1:17" x14ac:dyDescent="0.25">
      <c r="J18" t="s">
        <v>33</v>
      </c>
      <c r="L18" s="5">
        <f>+P11</f>
        <v>747500</v>
      </c>
      <c r="M18" s="8"/>
    </row>
    <row r="19" spans="1:17" x14ac:dyDescent="0.25">
      <c r="A19" s="1" t="s">
        <v>1</v>
      </c>
      <c r="M19" s="10"/>
    </row>
    <row r="20" spans="1:17" x14ac:dyDescent="0.25">
      <c r="J20" s="1" t="s">
        <v>1</v>
      </c>
    </row>
    <row r="21" spans="1:17" x14ac:dyDescent="0.25">
      <c r="A21" s="1" t="s">
        <v>39</v>
      </c>
      <c r="B21" s="6" t="s">
        <v>5</v>
      </c>
      <c r="C21" s="7">
        <v>3001.2</v>
      </c>
      <c r="D21" s="10"/>
      <c r="F21" s="1" t="s">
        <v>6</v>
      </c>
      <c r="G21" s="6" t="s">
        <v>5</v>
      </c>
      <c r="H21" s="7">
        <v>3001.2</v>
      </c>
      <c r="O21" s="1" t="s">
        <v>6</v>
      </c>
      <c r="P21" s="6" t="s">
        <v>5</v>
      </c>
      <c r="Q21" s="7">
        <v>3001.2</v>
      </c>
    </row>
    <row r="22" spans="1:17" x14ac:dyDescent="0.25">
      <c r="D22" s="8"/>
      <c r="J22" s="1" t="s">
        <v>39</v>
      </c>
      <c r="K22" s="6" t="s">
        <v>5</v>
      </c>
      <c r="L22" s="7">
        <v>3001.2</v>
      </c>
      <c r="M22" s="10"/>
    </row>
    <row r="23" spans="1:17" x14ac:dyDescent="0.25">
      <c r="A23" t="s">
        <v>7</v>
      </c>
      <c r="B23" s="8">
        <f>-((-(+((D13-C21)*C11)-C16))-C16)</f>
        <v>18007500.000000048</v>
      </c>
      <c r="D23" s="8"/>
      <c r="F23" t="s">
        <v>3</v>
      </c>
      <c r="G23" s="8">
        <f>+H24</f>
        <v>18007500.000000048</v>
      </c>
      <c r="M23" s="8"/>
      <c r="O23" t="s">
        <v>28</v>
      </c>
      <c r="P23" s="8">
        <f>+Q24</f>
        <v>18007500.000000048</v>
      </c>
    </row>
    <row r="24" spans="1:17" x14ac:dyDescent="0.25">
      <c r="A24" t="s">
        <v>9</v>
      </c>
      <c r="C24" s="8">
        <f>+B23</f>
        <v>18007500.000000048</v>
      </c>
      <c r="D24" s="10"/>
      <c r="E24" s="8"/>
      <c r="F24" t="s">
        <v>17</v>
      </c>
      <c r="H24" s="8">
        <f>+(D13-C21)*C11</f>
        <v>18007500.000000048</v>
      </c>
      <c r="J24" t="s">
        <v>27</v>
      </c>
      <c r="K24" s="8">
        <f>-((-(+((M13-L22)*L11)-L17))-L17)</f>
        <v>18007500.000000048</v>
      </c>
      <c r="M24" s="8"/>
      <c r="O24" t="s">
        <v>17</v>
      </c>
      <c r="Q24" s="8">
        <f>+(M13-L22)*L11</f>
        <v>18007500.000000048</v>
      </c>
    </row>
    <row r="25" spans="1:17" x14ac:dyDescent="0.25">
      <c r="C25" s="8"/>
      <c r="D25" s="10"/>
      <c r="E25" s="8"/>
      <c r="J25" t="s">
        <v>29</v>
      </c>
      <c r="L25" s="8">
        <f>+K24</f>
        <v>18007500.000000048</v>
      </c>
      <c r="M25" s="10"/>
      <c r="N25" s="8"/>
    </row>
    <row r="26" spans="1:17" x14ac:dyDescent="0.25">
      <c r="A26" s="2" t="s">
        <v>11</v>
      </c>
      <c r="B26" s="2"/>
      <c r="C26" s="12">
        <f>+C16-B23</f>
        <v>5299999.9999999553</v>
      </c>
      <c r="D26" s="10"/>
      <c r="E26" s="2"/>
      <c r="F26" s="2" t="s">
        <v>18</v>
      </c>
      <c r="G26" s="12">
        <f>+G15-H24</f>
        <v>750300000</v>
      </c>
      <c r="H26" s="8"/>
      <c r="L26" s="8"/>
      <c r="M26" s="10"/>
      <c r="N26" s="8"/>
      <c r="O26" s="2" t="s">
        <v>18</v>
      </c>
      <c r="P26" s="12">
        <f>+P15-Q24</f>
        <v>750300000</v>
      </c>
      <c r="Q26" s="8"/>
    </row>
    <row r="27" spans="1:17" x14ac:dyDescent="0.25">
      <c r="D27" s="8"/>
      <c r="J27" s="2" t="s">
        <v>32</v>
      </c>
      <c r="K27" s="2"/>
      <c r="L27" s="12">
        <f>+L17-K24</f>
        <v>2052499.9999999516</v>
      </c>
      <c r="M27" s="10"/>
      <c r="N27" s="2"/>
    </row>
    <row r="28" spans="1:17" x14ac:dyDescent="0.25">
      <c r="A28" s="1" t="s">
        <v>40</v>
      </c>
      <c r="B28" s="6" t="s">
        <v>5</v>
      </c>
      <c r="C28" s="7">
        <v>2900</v>
      </c>
      <c r="D28" s="8"/>
      <c r="F28" s="1" t="s">
        <v>10</v>
      </c>
      <c r="G28" s="6" t="s">
        <v>5</v>
      </c>
      <c r="H28" s="7">
        <v>2900</v>
      </c>
      <c r="M28" s="8"/>
      <c r="O28" s="1" t="s">
        <v>10</v>
      </c>
      <c r="P28" s="6" t="s">
        <v>5</v>
      </c>
      <c r="Q28" s="7">
        <v>2900</v>
      </c>
    </row>
    <row r="29" spans="1:17" x14ac:dyDescent="0.25">
      <c r="J29" s="1" t="s">
        <v>40</v>
      </c>
      <c r="K29" s="6" t="s">
        <v>5</v>
      </c>
      <c r="L29" s="7">
        <v>2900</v>
      </c>
      <c r="M29" s="8"/>
    </row>
    <row r="30" spans="1:17" x14ac:dyDescent="0.25">
      <c r="A30" t="s">
        <v>7</v>
      </c>
      <c r="B30" s="8">
        <f>+((2980-C28)*C11)+C26</f>
        <v>25299999.999999955</v>
      </c>
      <c r="D30" s="10"/>
      <c r="F30" t="s">
        <v>3</v>
      </c>
      <c r="G30" s="8">
        <f>+H31</f>
        <v>25299999.999999955</v>
      </c>
      <c r="O30" t="s">
        <v>28</v>
      </c>
      <c r="P30" s="8">
        <f>+Q31</f>
        <v>25299999.999999955</v>
      </c>
    </row>
    <row r="31" spans="1:17" x14ac:dyDescent="0.25">
      <c r="A31" t="s">
        <v>9</v>
      </c>
      <c r="C31" s="8">
        <f>+B30</f>
        <v>25299999.999999955</v>
      </c>
      <c r="D31" s="8"/>
      <c r="E31" s="8"/>
      <c r="F31" t="s">
        <v>17</v>
      </c>
      <c r="H31" s="8">
        <f>+(H21-H28)*C11</f>
        <v>25299999.999999955</v>
      </c>
      <c r="J31" t="s">
        <v>27</v>
      </c>
      <c r="K31" s="8">
        <f>+((2990-L29)*L11)+L27+P11</f>
        <v>25299999.999999952</v>
      </c>
      <c r="M31" s="10"/>
      <c r="O31" t="s">
        <v>17</v>
      </c>
      <c r="Q31" s="8">
        <f>+(Q21-Q28)*L11</f>
        <v>25299999.999999955</v>
      </c>
    </row>
    <row r="32" spans="1:17" x14ac:dyDescent="0.25">
      <c r="C32" s="8"/>
      <c r="D32" s="8"/>
      <c r="E32" s="8"/>
      <c r="H32" s="8"/>
      <c r="J32" t="s">
        <v>29</v>
      </c>
      <c r="L32" s="8">
        <f>+K31</f>
        <v>25299999.999999952</v>
      </c>
      <c r="M32" s="8"/>
      <c r="N32" s="8"/>
      <c r="Q32" s="8"/>
    </row>
    <row r="33" spans="1:17" x14ac:dyDescent="0.25">
      <c r="A33" s="2" t="s">
        <v>11</v>
      </c>
      <c r="C33" s="12">
        <f>+B30-C26</f>
        <v>20000000</v>
      </c>
      <c r="D33" s="8"/>
      <c r="E33" s="10"/>
      <c r="F33" s="2" t="s">
        <v>18</v>
      </c>
      <c r="G33" s="12">
        <f>+G26-H31</f>
        <v>725000000</v>
      </c>
      <c r="L33" s="8"/>
      <c r="M33" s="8"/>
      <c r="N33" s="8"/>
      <c r="O33" s="2" t="s">
        <v>18</v>
      </c>
      <c r="P33" s="12">
        <f>+P26-Q31</f>
        <v>725000000</v>
      </c>
    </row>
    <row r="34" spans="1:17" x14ac:dyDescent="0.25">
      <c r="A34" s="2"/>
      <c r="C34" s="12"/>
      <c r="D34" s="8"/>
      <c r="E34" s="10"/>
      <c r="F34" s="2"/>
      <c r="G34" s="12"/>
      <c r="J34" s="2" t="s">
        <v>32</v>
      </c>
      <c r="L34" s="12">
        <f>+K31-L27</f>
        <v>23247500</v>
      </c>
      <c r="M34" s="8"/>
      <c r="N34" s="10"/>
      <c r="O34" s="2"/>
      <c r="P34" s="12"/>
    </row>
    <row r="35" spans="1:17" x14ac:dyDescent="0.25">
      <c r="A35" s="1" t="s">
        <v>41</v>
      </c>
      <c r="B35" s="6" t="s">
        <v>5</v>
      </c>
      <c r="C35" s="7">
        <v>2850.2</v>
      </c>
      <c r="D35" s="10"/>
      <c r="F35" s="1" t="s">
        <v>12</v>
      </c>
      <c r="G35" s="6" t="s">
        <v>5</v>
      </c>
      <c r="H35" s="7">
        <v>2850.2</v>
      </c>
      <c r="J35" s="2"/>
      <c r="L35" s="12"/>
      <c r="M35" s="8"/>
      <c r="N35" s="10"/>
      <c r="O35" s="1" t="s">
        <v>12</v>
      </c>
      <c r="P35" s="6" t="s">
        <v>5</v>
      </c>
      <c r="Q35" s="7">
        <v>2850.2</v>
      </c>
    </row>
    <row r="36" spans="1:17" x14ac:dyDescent="0.25">
      <c r="D36" s="10"/>
      <c r="J36" s="1" t="s">
        <v>41</v>
      </c>
      <c r="K36" s="6" t="s">
        <v>5</v>
      </c>
      <c r="L36" s="7">
        <v>2850.2</v>
      </c>
      <c r="M36" s="10"/>
    </row>
    <row r="37" spans="1:17" x14ac:dyDescent="0.25">
      <c r="A37" t="s">
        <v>7</v>
      </c>
      <c r="B37" s="8">
        <f>+((2980-C35)*C11)-C33</f>
        <v>12450000.000000045</v>
      </c>
      <c r="D37" s="8"/>
      <c r="F37" t="s">
        <v>3</v>
      </c>
      <c r="G37" s="8">
        <f>+H38</f>
        <v>12450000.000000045</v>
      </c>
      <c r="M37" s="10"/>
      <c r="O37" t="s">
        <v>28</v>
      </c>
      <c r="P37" s="8">
        <f>+Q38</f>
        <v>12450000.000000045</v>
      </c>
    </row>
    <row r="38" spans="1:17" x14ac:dyDescent="0.25">
      <c r="A38" t="s">
        <v>9</v>
      </c>
      <c r="C38" s="8">
        <f>+B37</f>
        <v>12450000.000000045</v>
      </c>
      <c r="D38" s="5"/>
      <c r="F38" t="s">
        <v>17</v>
      </c>
      <c r="H38" s="8">
        <f>+(H28-H35)*C11</f>
        <v>12450000.000000045</v>
      </c>
      <c r="I38" s="19"/>
      <c r="J38" t="s">
        <v>27</v>
      </c>
      <c r="K38" s="8">
        <f>+(((2990-L36)*L11)-L34)+P11</f>
        <v>12450000.000000045</v>
      </c>
      <c r="M38" s="8"/>
      <c r="O38" t="s">
        <v>17</v>
      </c>
      <c r="Q38" s="8">
        <f>+(Q28-Q35)*L11</f>
        <v>12450000.000000045</v>
      </c>
    </row>
    <row r="39" spans="1:17" x14ac:dyDescent="0.25">
      <c r="D39" s="8"/>
      <c r="J39" t="s">
        <v>29</v>
      </c>
      <c r="L39" s="8">
        <f>+K38</f>
        <v>12450000.000000045</v>
      </c>
      <c r="M39" s="5"/>
    </row>
    <row r="40" spans="1:17" x14ac:dyDescent="0.25">
      <c r="A40" s="2" t="s">
        <v>11</v>
      </c>
      <c r="B40" s="12">
        <f>+-C16+B23+B30+B37</f>
        <v>32450000.000000045</v>
      </c>
      <c r="C40" s="8"/>
      <c r="D40" s="10"/>
      <c r="F40" s="2" t="s">
        <v>18</v>
      </c>
      <c r="G40" s="12">
        <f>+G33-H38</f>
        <v>712550000</v>
      </c>
      <c r="H40" s="10"/>
      <c r="M40" s="8"/>
      <c r="O40" s="2" t="s">
        <v>18</v>
      </c>
      <c r="P40" s="12">
        <f>+P33-Q38</f>
        <v>712550000</v>
      </c>
      <c r="Q40" s="10"/>
    </row>
    <row r="41" spans="1:17" x14ac:dyDescent="0.25">
      <c r="A41" s="2" t="s">
        <v>13</v>
      </c>
      <c r="B41" s="12">
        <f>+-B15+C24+C31+C38</f>
        <v>32450000.000000045</v>
      </c>
      <c r="C41" s="5"/>
      <c r="D41" s="10"/>
      <c r="F41" s="2" t="s">
        <v>13</v>
      </c>
      <c r="G41" s="11">
        <f>+-G23-G30-G37</f>
        <v>-55757500.000000045</v>
      </c>
      <c r="J41" s="2" t="s">
        <v>32</v>
      </c>
      <c r="K41" s="12">
        <f>+-L17+K24+K31+K38</f>
        <v>35697500.000000045</v>
      </c>
      <c r="L41" s="8"/>
      <c r="M41" s="10"/>
      <c r="O41" s="2" t="s">
        <v>13</v>
      </c>
      <c r="P41" s="11">
        <f>+-P23-P30-P37</f>
        <v>-55757500.000000045</v>
      </c>
      <c r="Q41" s="8"/>
    </row>
    <row r="42" spans="1:17" x14ac:dyDescent="0.25">
      <c r="C42" s="8"/>
      <c r="D42" s="8"/>
      <c r="G42" s="8"/>
      <c r="H42" s="10"/>
      <c r="J42" s="2" t="s">
        <v>13</v>
      </c>
      <c r="K42" s="12">
        <f>+-K15+L25+L32+L39</f>
        <v>34950000.000000045</v>
      </c>
      <c r="L42" s="5"/>
      <c r="M42" s="10"/>
      <c r="P42" s="8"/>
      <c r="Q42" s="10"/>
    </row>
    <row r="43" spans="1:17" x14ac:dyDescent="0.25">
      <c r="A43" s="1" t="s">
        <v>19</v>
      </c>
      <c r="C43" s="8"/>
      <c r="D43" s="8"/>
      <c r="G43" s="5"/>
      <c r="H43" s="8"/>
      <c r="L43" s="8"/>
      <c r="M43" s="8"/>
      <c r="P43" s="5"/>
      <c r="Q43" s="8"/>
    </row>
    <row r="44" spans="1:17" x14ac:dyDescent="0.25">
      <c r="H44" s="8"/>
      <c r="J44" s="1" t="s">
        <v>19</v>
      </c>
      <c r="L44" s="8"/>
      <c r="M44" s="8"/>
      <c r="Q44" s="8"/>
    </row>
    <row r="45" spans="1:17" x14ac:dyDescent="0.25">
      <c r="A45" t="s">
        <v>20</v>
      </c>
      <c r="B45" s="8">
        <f>+G40</f>
        <v>712550000</v>
      </c>
    </row>
    <row r="46" spans="1:17" x14ac:dyDescent="0.25">
      <c r="A46" t="s">
        <v>21</v>
      </c>
      <c r="C46" s="8">
        <f>+B45</f>
        <v>712550000</v>
      </c>
      <c r="J46" t="s">
        <v>20</v>
      </c>
      <c r="K46" s="8">
        <f>+P40</f>
        <v>712550000</v>
      </c>
    </row>
    <row r="47" spans="1:17" x14ac:dyDescent="0.25">
      <c r="J47" t="s">
        <v>21</v>
      </c>
      <c r="L47" s="8">
        <f>+K46</f>
        <v>712550000</v>
      </c>
    </row>
    <row r="48" spans="1:17" x14ac:dyDescent="0.25">
      <c r="A48" t="s">
        <v>20</v>
      </c>
      <c r="B48" s="8">
        <f>+B40</f>
        <v>32450000.000000045</v>
      </c>
    </row>
    <row r="49" spans="1:13" x14ac:dyDescent="0.25">
      <c r="A49" t="s">
        <v>22</v>
      </c>
      <c r="C49" s="8">
        <f>+B48</f>
        <v>32450000.000000045</v>
      </c>
      <c r="D49" s="11">
        <f>+B45+B48</f>
        <v>745000000</v>
      </c>
      <c r="J49" t="s">
        <v>20</v>
      </c>
      <c r="K49" s="8">
        <f>+K41</f>
        <v>35697500.000000045</v>
      </c>
    </row>
    <row r="50" spans="1:13" x14ac:dyDescent="0.25">
      <c r="J50" t="s">
        <v>30</v>
      </c>
      <c r="L50" s="8">
        <f>+K49</f>
        <v>35697500.000000045</v>
      </c>
      <c r="M50" s="11">
        <f>+K46+K49</f>
        <v>748247500</v>
      </c>
    </row>
    <row r="51" spans="1:13" x14ac:dyDescent="0.25">
      <c r="A51" t="s">
        <v>3</v>
      </c>
      <c r="B51" s="8">
        <f>+B41</f>
        <v>32450000.000000045</v>
      </c>
    </row>
    <row r="52" spans="1:13" x14ac:dyDescent="0.25">
      <c r="A52" t="s">
        <v>9</v>
      </c>
      <c r="C52" s="8">
        <f>+-G41</f>
        <v>55757500.000000045</v>
      </c>
      <c r="J52" t="s">
        <v>28</v>
      </c>
      <c r="K52" s="8">
        <f>+K42</f>
        <v>34950000.000000045</v>
      </c>
    </row>
    <row r="53" spans="1:13" x14ac:dyDescent="0.25">
      <c r="A53" t="s">
        <v>23</v>
      </c>
      <c r="B53" s="8">
        <f>+C52-B51</f>
        <v>23307500</v>
      </c>
      <c r="J53" t="s">
        <v>29</v>
      </c>
      <c r="L53" s="8">
        <f>+-P41</f>
        <v>55757500.000000045</v>
      </c>
    </row>
    <row r="54" spans="1:13" x14ac:dyDescent="0.25">
      <c r="J54" t="s">
        <v>31</v>
      </c>
      <c r="K54" s="8">
        <f>+L53-K52</f>
        <v>20807500</v>
      </c>
    </row>
    <row r="55" spans="1:13" x14ac:dyDescent="0.25">
      <c r="K55" s="5"/>
    </row>
  </sheetData>
  <mergeCells count="1">
    <mergeCell ref="A1:Q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</dc:creator>
  <cp:lastModifiedBy>Freddy Llanto</cp:lastModifiedBy>
  <dcterms:created xsi:type="dcterms:W3CDTF">2015-11-16T11:10:09Z</dcterms:created>
  <dcterms:modified xsi:type="dcterms:W3CDTF">2020-09-02T03:59:44Z</dcterms:modified>
</cp:coreProperties>
</file>