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IE\Dropbox\Archivos Personales\ElmerC\Contabilidades Personales\Docencia\U Javeriana\Año 2020\Cursos\Contabilidad de Coberturas\"/>
    </mc:Choice>
  </mc:AlternateContent>
  <xr:revisionPtr revIDLastSave="0" documentId="13_ncr:1_{38A445F1-1116-4A1B-8549-D14DE994DFA4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agos Realizados" sheetId="2" state="hidden" r:id="rId1"/>
    <sheet name="No Realizada Dic" sheetId="4" r:id="rId2"/>
  </sheets>
  <definedNames>
    <definedName name="_xlnm.Print_Area" localSheetId="1">'No Realizada Dic'!$A$1:$P$16</definedName>
    <definedName name="_xlnm.Print_Titles" localSheetId="0">'Pagos Realizados'!$1:$8</definedName>
  </definedNames>
  <calcPr calcId="191029" concurrentCalc="0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4" l="1"/>
  <c r="G22" i="4"/>
  <c r="F29" i="4"/>
  <c r="F18" i="4"/>
  <c r="E7" i="4"/>
  <c r="I7" i="4"/>
  <c r="H7" i="4"/>
  <c r="L7" i="4"/>
  <c r="E8" i="4"/>
  <c r="I8" i="4"/>
  <c r="H8" i="4"/>
  <c r="L8" i="4"/>
  <c r="E9" i="4"/>
  <c r="I9" i="4"/>
  <c r="H9" i="4"/>
  <c r="L9" i="4"/>
  <c r="N7" i="4"/>
  <c r="O7" i="4"/>
  <c r="N8" i="4"/>
  <c r="O8" i="4"/>
  <c r="F28" i="4"/>
  <c r="N9" i="4"/>
  <c r="O9" i="4"/>
  <c r="G30" i="4"/>
  <c r="F25" i="4"/>
  <c r="K27" i="4"/>
  <c r="K28" i="4"/>
  <c r="K29" i="4"/>
  <c r="J30" i="4"/>
  <c r="G33" i="4"/>
  <c r="G24" i="4"/>
  <c r="G23" i="4"/>
  <c r="J7" i="4"/>
  <c r="P8" i="4"/>
  <c r="J8" i="4"/>
  <c r="J9" i="4"/>
  <c r="O10" i="4"/>
  <c r="O12" i="4"/>
  <c r="P7" i="4"/>
  <c r="N4" i="4"/>
  <c r="C10" i="4"/>
  <c r="P9" i="4"/>
  <c r="P10" i="4"/>
  <c r="C13" i="4"/>
  <c r="F19" i="2"/>
  <c r="L18" i="2"/>
  <c r="P18" i="2"/>
  <c r="H18" i="2"/>
  <c r="E18" i="2"/>
  <c r="J18" i="2"/>
  <c r="L17" i="2"/>
  <c r="P17" i="2"/>
  <c r="H17" i="2"/>
  <c r="E17" i="2"/>
  <c r="E16" i="2"/>
  <c r="L16" i="2"/>
  <c r="P16" i="2"/>
  <c r="H16" i="2"/>
  <c r="L15" i="2"/>
  <c r="P15" i="2"/>
  <c r="H15" i="2"/>
  <c r="L13" i="2"/>
  <c r="M13" i="2"/>
  <c r="L9" i="2"/>
  <c r="M9" i="2"/>
  <c r="L10" i="2"/>
  <c r="M10" i="2"/>
  <c r="L11" i="2"/>
  <c r="M11" i="2"/>
  <c r="L12" i="2"/>
  <c r="M12" i="2"/>
  <c r="L14" i="2"/>
  <c r="M14" i="2"/>
  <c r="M15" i="2"/>
  <c r="M16" i="2"/>
  <c r="M17" i="2"/>
  <c r="M18" i="2"/>
  <c r="M19" i="2"/>
  <c r="M20" i="2"/>
  <c r="H14" i="2"/>
  <c r="H13" i="2"/>
  <c r="P12" i="2"/>
  <c r="H12" i="2"/>
  <c r="D11" i="2"/>
  <c r="P11" i="2"/>
  <c r="H11" i="2"/>
  <c r="P10" i="2"/>
  <c r="H10" i="2"/>
  <c r="E9" i="2"/>
  <c r="J9" i="2"/>
  <c r="I19" i="2"/>
  <c r="N19" i="2"/>
  <c r="L19" i="2"/>
  <c r="H9" i="2"/>
  <c r="H19" i="2"/>
  <c r="O19" i="2"/>
  <c r="P9" i="2"/>
  <c r="P14" i="2"/>
  <c r="G8" i="4"/>
  <c r="P13" i="2"/>
  <c r="P19" i="2"/>
  <c r="G9" i="4"/>
  <c r="G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Castano</author>
  </authors>
  <commentList>
    <comment ref="D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Alexandra Castano: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Alexandra Castano: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u121541</author>
    <author>YourNameHere</author>
  </authors>
  <commentList>
    <comment ref="F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u121541:</t>
        </r>
        <r>
          <rPr>
            <sz val="8"/>
            <color indexed="81"/>
            <rFont val="Tahoma"/>
            <family val="2"/>
          </rPr>
          <t xml:space="preserve">
Por cierre anticipado se tomo tasa $2485,56</t>
        </r>
      </text>
    </comment>
    <comment ref="E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YourNameHere:</t>
        </r>
        <r>
          <rPr>
            <sz val="8"/>
            <color indexed="81"/>
            <rFont val="Tahoma"/>
            <family val="2"/>
          </rPr>
          <t xml:space="preserve">
diferencia entre el dia de negociacion y le fecha de vencimiento del contrato
</t>
        </r>
      </text>
    </comment>
    <comment ref="G6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YourNameHere:</t>
        </r>
        <r>
          <rPr>
            <sz val="8"/>
            <color indexed="81"/>
            <rFont val="Tahoma"/>
            <family val="2"/>
          </rPr>
          <t xml:space="preserve">
dias efectivamente transcurridos del contrato
</t>
        </r>
      </text>
    </comment>
    <comment ref="H6" authorId="1" shapeId="0" xr:uid="{00000000-0006-0000-0100-000004000000}">
      <text>
        <r>
          <rPr>
            <b/>
            <sz val="8"/>
            <color indexed="81"/>
            <rFont val="Tahoma"/>
            <family val="2"/>
          </rPr>
          <t>YourNameHere:</t>
        </r>
        <r>
          <rPr>
            <sz val="8"/>
            <color indexed="81"/>
            <rFont val="Tahoma"/>
            <family val="2"/>
          </rPr>
          <t xml:space="preserve">
dias que faltan para el vencimiento</t>
        </r>
      </text>
    </comment>
  </commentList>
</comments>
</file>

<file path=xl/sharedStrings.xml><?xml version="1.0" encoding="utf-8"?>
<sst xmlns="http://schemas.openxmlformats.org/spreadsheetml/2006/main" count="86" uniqueCount="63">
  <si>
    <t>Fecha Liquidación</t>
  </si>
  <si>
    <t>Citibank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</si>
  <si>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</si>
  <si>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CONTRATO FORWARD   </t>
  </si>
  <si>
    <t>PAGO POR DIFERENCIA EN CAMBIO  FORWARD</t>
  </si>
  <si>
    <t>NOMBRE</t>
  </si>
  <si>
    <t>Fecha Adq.</t>
  </si>
  <si>
    <t>Fecha Vencimiento</t>
  </si>
  <si>
    <t>Valor USD</t>
  </si>
  <si>
    <t>TRM  Strike</t>
  </si>
  <si>
    <t>VALOR EN COP</t>
  </si>
  <si>
    <t>Fecha</t>
  </si>
  <si>
    <t>TRM DE PAGO</t>
  </si>
  <si>
    <t>VALOR EN COP / EFECTIVAMENTE PAGADO</t>
  </si>
  <si>
    <t>SALDOS</t>
  </si>
  <si>
    <t>VCAMB FORWARD REALIZADA</t>
  </si>
  <si>
    <t>Fecha Cierre</t>
  </si>
  <si>
    <t>Fecha Negociación</t>
  </si>
  <si>
    <t>Vende</t>
  </si>
  <si>
    <t xml:space="preserve">Días Negociación Cierre </t>
  </si>
  <si>
    <t>TRM Fecha Negociación</t>
  </si>
  <si>
    <t>DIF días fecha de Corte</t>
  </si>
  <si>
    <t>Días a Descontar</t>
  </si>
  <si>
    <t>Tasa Futuro</t>
  </si>
  <si>
    <t>Tasa futuro Descontada</t>
  </si>
  <si>
    <t>Ingreso   (Egreso)</t>
  </si>
  <si>
    <t>Valor Cop Cuentas de orden</t>
  </si>
  <si>
    <t>Total</t>
  </si>
  <si>
    <t>Totales</t>
  </si>
  <si>
    <t>Modalidad Negociación</t>
  </si>
  <si>
    <t>Non Delivery</t>
  </si>
  <si>
    <t>Neto</t>
  </si>
  <si>
    <t>Tipo Operación</t>
  </si>
  <si>
    <t>Peso-Dólar</t>
  </si>
  <si>
    <t>Utilidad (Pérdida) no realizada</t>
  </si>
  <si>
    <t>Santander</t>
  </si>
  <si>
    <t>INGRESO (GASTO)   CAUSADO EN 2009</t>
  </si>
  <si>
    <t>Provisión a 2008 (No Realizada)</t>
  </si>
  <si>
    <t>Rte Fte</t>
  </si>
  <si>
    <t>USD</t>
  </si>
  <si>
    <t>Total Gasto Año 2010</t>
  </si>
  <si>
    <t>Reversar FW firmado Dcto: 2200000663</t>
  </si>
  <si>
    <t>Diferencial de tasas (pesos) (PIPSk)</t>
  </si>
  <si>
    <t>Tasa Spot o cupon cero</t>
  </si>
  <si>
    <t>Tasa de Descuento Contrato (S_t)</t>
  </si>
  <si>
    <t>US$ (N USD)</t>
  </si>
  <si>
    <t xml:space="preserve">medicion eficacia politica </t>
  </si>
  <si>
    <t>la del dia</t>
  </si>
  <si>
    <t>Davivienda</t>
  </si>
  <si>
    <t>Tasa decontasa inicial</t>
  </si>
  <si>
    <t>Fw1</t>
  </si>
  <si>
    <t>Fw2</t>
  </si>
  <si>
    <t>Fw3</t>
  </si>
  <si>
    <t>Activo-Fw</t>
  </si>
  <si>
    <t>Pasivo-Fw</t>
  </si>
  <si>
    <t>Inicial</t>
  </si>
  <si>
    <t>Db. ORI-Cob</t>
  </si>
  <si>
    <t>Recon 30-04</t>
  </si>
  <si>
    <t>Recon 30-04 (Subyacente CxP Proveedor)</t>
  </si>
  <si>
    <t>Activo</t>
  </si>
  <si>
    <t>Pasivo</t>
  </si>
  <si>
    <t>ori</t>
  </si>
  <si>
    <t>TRM a 30/04/2020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</si>
</sst>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(* #,##0_);_(* \(#,##0\);_(* &quot;-&quot;??_);_(@_)"/>
    <numFmt numFmtId="167" formatCode="0.00000%"/>
    <numFmt numFmtId="168" formatCode="0_);[Red]\(0\)"/>
    <numFmt numFmtId="169" formatCode="_ * #,##0_ ;_ * \-#,##0_ ;_ * &quot;-&quot;??_ ;_ @_ "/>
    <numFmt numFmtId="170" formatCode="_(* #,##0.0000_);_(* \(#,##0.0000\);_(* &quot;-&quot;??_);_(@_)"/>
    <numFmt numFmtId="171" formatCode="_(* #,##0.00000_);_(* \(#,##0.00000\);_(* &quot;-&quot;??_);_(@_)"/>
    <numFmt numFmtId="172" formatCode="_(* #,##0.000000000_);_(* \(#,##0.000000000\);_(* &quot;-&quot;??_);_(@_)"/>
    <numFmt numFmtId="173" formatCode="#,##0;\(#,##0\)"/>
    <numFmt numFmtId="174" formatCode="#,##0.00;\(#,##0.00\)"/>
    <numFmt numFmtId="175" formatCode="0.0000%"/>
    <numFmt numFmtId="176" formatCode="0_);\(0\)"/>
    <numFmt numFmtId="177" formatCode="_(* #,##0.0_);_(* \(#,##0.0\);_(* &quot;-&quot;??_);_(@_)"/>
    <numFmt numFmtId="178" formatCode="_-&quot;$&quot;\ * #,##0.00_-;\-&quot;$&quot;\ * #,##0.00_-;_-&quot;$&quot;\ * &quot;-&quot;_-;_-@_-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6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2" fontId="24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5" applyFont="1" applyFill="1" applyBorder="1" applyAlignment="1">
      <alignment horizontal="left"/>
    </xf>
    <xf numFmtId="164" fontId="8" fillId="0" borderId="1" xfId="3" applyFont="1" applyBorder="1" applyAlignment="1">
      <alignment horizontal="right"/>
    </xf>
    <xf numFmtId="0" fontId="9" fillId="2" borderId="0" xfId="0" applyFont="1" applyFill="1"/>
    <xf numFmtId="0" fontId="2" fillId="2" borderId="0" xfId="0" applyFont="1" applyFill="1"/>
    <xf numFmtId="165" fontId="2" fillId="2" borderId="0" xfId="2" applyFont="1" applyFill="1"/>
    <xf numFmtId="0" fontId="2" fillId="2" borderId="0" xfId="0" applyFont="1" applyFill="1" applyBorder="1"/>
    <xf numFmtId="0" fontId="2" fillId="0" borderId="0" xfId="0" applyFont="1"/>
    <xf numFmtId="9" fontId="2" fillId="2" borderId="0" xfId="6" applyFont="1" applyFill="1"/>
    <xf numFmtId="10" fontId="2" fillId="2" borderId="0" xfId="6" applyNumberFormat="1" applyFont="1" applyFill="1" applyBorder="1"/>
    <xf numFmtId="0" fontId="9" fillId="3" borderId="1" xfId="0" applyFont="1" applyFill="1" applyBorder="1" applyAlignment="1">
      <alignment horizontal="center" vertical="justify"/>
    </xf>
    <xf numFmtId="164" fontId="2" fillId="2" borderId="0" xfId="0" applyNumberFormat="1" applyFont="1" applyFill="1"/>
    <xf numFmtId="166" fontId="2" fillId="2" borderId="0" xfId="0" applyNumberFormat="1" applyFont="1" applyFill="1"/>
    <xf numFmtId="0" fontId="9" fillId="2" borderId="1" xfId="0" applyFont="1" applyFill="1" applyBorder="1" applyAlignment="1">
      <alignment horizontal="center"/>
    </xf>
    <xf numFmtId="40" fontId="2" fillId="2" borderId="0" xfId="0" applyNumberFormat="1" applyFont="1" applyFill="1"/>
    <xf numFmtId="173" fontId="2" fillId="2" borderId="0" xfId="0" applyNumberFormat="1" applyFont="1" applyFill="1"/>
    <xf numFmtId="165" fontId="9" fillId="2" borderId="1" xfId="2" applyFont="1" applyFill="1" applyBorder="1" applyAlignment="1">
      <alignment horizontal="center" vertical="center"/>
    </xf>
    <xf numFmtId="165" fontId="2" fillId="2" borderId="0" xfId="0" applyNumberFormat="1" applyFont="1" applyFill="1"/>
    <xf numFmtId="171" fontId="2" fillId="2" borderId="0" xfId="0" applyNumberFormat="1" applyFont="1" applyFill="1"/>
    <xf numFmtId="172" fontId="2" fillId="2" borderId="0" xfId="0" applyNumberFormat="1" applyFont="1" applyFill="1"/>
    <xf numFmtId="173" fontId="9" fillId="2" borderId="1" xfId="0" applyNumberFormat="1" applyFont="1" applyFill="1" applyBorder="1" applyAlignment="1">
      <alignment horizontal="center" vertical="center"/>
    </xf>
    <xf numFmtId="168" fontId="9" fillId="2" borderId="0" xfId="0" applyNumberFormat="1" applyFont="1" applyFill="1" applyBorder="1" applyAlignment="1">
      <alignment horizontal="center" vertical="center"/>
    </xf>
    <xf numFmtId="173" fontId="9" fillId="2" borderId="0" xfId="0" applyNumberFormat="1" applyFont="1" applyFill="1" applyBorder="1" applyAlignment="1">
      <alignment horizontal="center" vertical="center"/>
    </xf>
    <xf numFmtId="40" fontId="2" fillId="2" borderId="0" xfId="0" applyNumberFormat="1" applyFont="1" applyFill="1" applyBorder="1"/>
    <xf numFmtId="164" fontId="9" fillId="2" borderId="0" xfId="0" applyNumberFormat="1" applyFont="1" applyFill="1" applyBorder="1"/>
    <xf numFmtId="40" fontId="9" fillId="2" borderId="0" xfId="0" applyNumberFormat="1" applyFont="1" applyFill="1" applyBorder="1"/>
    <xf numFmtId="164" fontId="9" fillId="2" borderId="0" xfId="0" applyNumberFormat="1" applyFont="1" applyFill="1" applyBorder="1" applyAlignment="1">
      <alignment horizontal="right"/>
    </xf>
    <xf numFmtId="173" fontId="9" fillId="2" borderId="0" xfId="0" applyNumberFormat="1" applyFont="1" applyFill="1" applyBorder="1"/>
    <xf numFmtId="38" fontId="2" fillId="2" borderId="0" xfId="0" applyNumberFormat="1" applyFont="1" applyFill="1" applyBorder="1"/>
    <xf numFmtId="165" fontId="2" fillId="2" borderId="0" xfId="2" applyFont="1" applyFill="1" applyBorder="1"/>
    <xf numFmtId="164" fontId="2" fillId="2" borderId="0" xfId="0" applyNumberFormat="1" applyFont="1" applyFill="1" applyBorder="1"/>
    <xf numFmtId="164" fontId="2" fillId="2" borderId="0" xfId="0" applyNumberFormat="1" applyFont="1" applyFill="1" applyBorder="1" applyAlignment="1">
      <alignment horizontal="right"/>
    </xf>
    <xf numFmtId="166" fontId="2" fillId="2" borderId="0" xfId="3" applyNumberFormat="1" applyFont="1" applyFill="1"/>
    <xf numFmtId="15" fontId="2" fillId="2" borderId="0" xfId="0" applyNumberFormat="1" applyFont="1" applyFill="1" applyBorder="1"/>
    <xf numFmtId="0" fontId="9" fillId="2" borderId="1" xfId="0" applyFont="1" applyFill="1" applyBorder="1" applyAlignment="1">
      <alignment horizontal="center" vertical="justify"/>
    </xf>
    <xf numFmtId="166" fontId="9" fillId="2" borderId="1" xfId="3" applyNumberFormat="1" applyFont="1" applyFill="1" applyBorder="1"/>
    <xf numFmtId="15" fontId="10" fillId="0" borderId="1" xfId="0" applyNumberFormat="1" applyFont="1" applyFill="1" applyBorder="1"/>
    <xf numFmtId="166" fontId="2" fillId="0" borderId="1" xfId="3" applyNumberFormat="1" applyFont="1" applyFill="1" applyBorder="1" applyAlignment="1">
      <alignment horizontal="left"/>
    </xf>
    <xf numFmtId="15" fontId="2" fillId="0" borderId="1" xfId="0" applyNumberFormat="1" applyFont="1" applyFill="1" applyBorder="1"/>
    <xf numFmtId="174" fontId="2" fillId="0" borderId="1" xfId="0" applyNumberFormat="1" applyFont="1" applyFill="1" applyBorder="1"/>
    <xf numFmtId="166" fontId="2" fillId="0" borderId="1" xfId="3" applyNumberFormat="1" applyFont="1" applyFill="1" applyBorder="1"/>
    <xf numFmtId="0" fontId="9" fillId="3" borderId="2" xfId="0" applyFont="1" applyFill="1" applyBorder="1" applyAlignment="1">
      <alignment horizontal="center" vertical="justify"/>
    </xf>
    <xf numFmtId="0" fontId="9" fillId="3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9" fontId="2" fillId="0" borderId="1" xfId="3" applyNumberFormat="1" applyFont="1" applyFill="1" applyBorder="1"/>
    <xf numFmtId="166" fontId="2" fillId="0" borderId="1" xfId="2" applyNumberFormat="1" applyFont="1" applyFill="1" applyBorder="1"/>
    <xf numFmtId="166" fontId="9" fillId="3" borderId="1" xfId="3" applyNumberFormat="1" applyFont="1" applyFill="1" applyBorder="1" applyAlignment="1">
      <alignment horizontal="center" vertical="justify"/>
    </xf>
    <xf numFmtId="166" fontId="9" fillId="2" borderId="0" xfId="3" applyNumberFormat="1" applyFont="1" applyFill="1"/>
    <xf numFmtId="166" fontId="9" fillId="2" borderId="0" xfId="3" applyNumberFormat="1" applyFont="1" applyFill="1" applyAlignment="1">
      <alignment horizontal="left" vertical="center"/>
    </xf>
    <xf numFmtId="166" fontId="2" fillId="2" borderId="0" xfId="3" applyNumberFormat="1" applyFont="1" applyFill="1" applyBorder="1"/>
    <xf numFmtId="166" fontId="2" fillId="0" borderId="0" xfId="3" applyNumberFormat="1" applyFont="1"/>
    <xf numFmtId="164" fontId="1" fillId="0" borderId="0" xfId="3" applyFont="1" applyFill="1"/>
    <xf numFmtId="0" fontId="1" fillId="0" borderId="0" xfId="5" applyFont="1" applyFill="1" applyBorder="1"/>
    <xf numFmtId="164" fontId="11" fillId="0" borderId="0" xfId="3" applyFont="1" applyFill="1"/>
    <xf numFmtId="0" fontId="11" fillId="0" borderId="0" xfId="5" applyFont="1" applyFill="1" applyBorder="1"/>
    <xf numFmtId="15" fontId="12" fillId="0" borderId="0" xfId="5" applyNumberFormat="1" applyFont="1" applyFill="1" applyBorder="1" applyAlignment="1">
      <alignment horizontal="center"/>
    </xf>
    <xf numFmtId="15" fontId="6" fillId="0" borderId="0" xfId="5" applyNumberFormat="1" applyFont="1" applyFill="1" applyBorder="1" applyAlignment="1">
      <alignment horizontal="center"/>
    </xf>
    <xf numFmtId="0" fontId="11" fillId="0" borderId="0" xfId="5" applyFont="1" applyBorder="1"/>
    <xf numFmtId="0" fontId="11" fillId="0" borderId="0" xfId="5" applyFont="1" applyFill="1" applyBorder="1" applyAlignment="1">
      <alignment horizontal="centerContinuous"/>
    </xf>
    <xf numFmtId="0" fontId="11" fillId="0" borderId="1" xfId="5" applyFont="1" applyFill="1" applyBorder="1"/>
    <xf numFmtId="166" fontId="11" fillId="0" borderId="1" xfId="3" applyNumberFormat="1" applyFont="1" applyFill="1" applyBorder="1"/>
    <xf numFmtId="166" fontId="11" fillId="0" borderId="1" xfId="4" applyNumberFormat="1" applyFont="1" applyFill="1" applyBorder="1"/>
    <xf numFmtId="166" fontId="11" fillId="0" borderId="0" xfId="4" applyNumberFormat="1" applyFont="1" applyFill="1"/>
    <xf numFmtId="0" fontId="11" fillId="0" borderId="0" xfId="4" applyFont="1" applyFill="1"/>
    <xf numFmtId="0" fontId="6" fillId="0" borderId="3" xfId="5" applyFont="1" applyFill="1" applyBorder="1"/>
    <xf numFmtId="166" fontId="6" fillId="0" borderId="3" xfId="5" applyNumberFormat="1" applyFont="1" applyFill="1" applyBorder="1"/>
    <xf numFmtId="176" fontId="14" fillId="4" borderId="0" xfId="3" applyNumberFormat="1" applyFont="1" applyFill="1" applyBorder="1"/>
    <xf numFmtId="164" fontId="14" fillId="4" borderId="0" xfId="5" applyNumberFormat="1" applyFont="1" applyFill="1" applyBorder="1"/>
    <xf numFmtId="164" fontId="14" fillId="4" borderId="0" xfId="3" applyFont="1" applyFill="1"/>
    <xf numFmtId="17" fontId="14" fillId="0" borderId="0" xfId="5" applyNumberFormat="1" applyFont="1" applyFill="1" applyBorder="1" applyAlignment="1">
      <alignment horizontal="center"/>
    </xf>
    <xf numFmtId="176" fontId="14" fillId="0" borderId="0" xfId="3" applyNumberFormat="1" applyFont="1" applyFill="1" applyBorder="1"/>
    <xf numFmtId="164" fontId="14" fillId="0" borderId="0" xfId="5" applyNumberFormat="1" applyFont="1" applyFill="1" applyBorder="1"/>
    <xf numFmtId="0" fontId="14" fillId="0" borderId="0" xfId="4" applyFont="1" applyFill="1" applyBorder="1" applyAlignment="1">
      <alignment horizontal="center"/>
    </xf>
    <xf numFmtId="164" fontId="14" fillId="0" borderId="0" xfId="3" applyFont="1" applyFill="1"/>
    <xf numFmtId="164" fontId="11" fillId="0" borderId="0" xfId="3" applyFont="1"/>
    <xf numFmtId="3" fontId="11" fillId="0" borderId="0" xfId="4" applyNumberFormat="1" applyFont="1"/>
    <xf numFmtId="0" fontId="11" fillId="0" borderId="0" xfId="4" applyFont="1"/>
    <xf numFmtId="166" fontId="11" fillId="0" borderId="0" xfId="4" applyNumberFormat="1" applyFont="1"/>
    <xf numFmtId="164" fontId="6" fillId="0" borderId="0" xfId="3" applyFont="1"/>
    <xf numFmtId="0" fontId="1" fillId="0" borderId="0" xfId="4" applyFont="1"/>
    <xf numFmtId="164" fontId="1" fillId="0" borderId="0" xfId="3" applyFont="1"/>
    <xf numFmtId="164" fontId="15" fillId="0" borderId="0" xfId="3" applyFont="1"/>
    <xf numFmtId="0" fontId="15" fillId="0" borderId="0" xfId="4" applyFont="1"/>
    <xf numFmtId="164" fontId="15" fillId="0" borderId="0" xfId="3" applyFont="1" applyFill="1"/>
    <xf numFmtId="164" fontId="17" fillId="0" borderId="0" xfId="3" applyFont="1"/>
    <xf numFmtId="0" fontId="17" fillId="0" borderId="0" xfId="4" applyFont="1"/>
    <xf numFmtId="164" fontId="17" fillId="0" borderId="0" xfId="3" applyFont="1" applyFill="1"/>
    <xf numFmtId="40" fontId="16" fillId="0" borderId="0" xfId="5" applyNumberFormat="1" applyFont="1" applyFill="1" applyBorder="1" applyAlignment="1">
      <alignment horizontal="center"/>
    </xf>
    <xf numFmtId="40" fontId="16" fillId="0" borderId="4" xfId="5" applyNumberFormat="1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 wrapText="1"/>
    </xf>
    <xf numFmtId="15" fontId="18" fillId="0" borderId="1" xfId="0" applyNumberFormat="1" applyFont="1" applyFill="1" applyBorder="1"/>
    <xf numFmtId="15" fontId="18" fillId="0" borderId="1" xfId="5" applyNumberFormat="1" applyFont="1" applyFill="1" applyBorder="1"/>
    <xf numFmtId="166" fontId="18" fillId="0" borderId="1" xfId="3" applyNumberFormat="1" applyFont="1" applyFill="1" applyBorder="1" applyAlignment="1">
      <alignment horizontal="left"/>
    </xf>
    <xf numFmtId="166" fontId="18" fillId="0" borderId="1" xfId="3" applyNumberFormat="1" applyFont="1" applyFill="1" applyBorder="1"/>
    <xf numFmtId="164" fontId="18" fillId="0" borderId="0" xfId="3" applyFont="1" applyFill="1" applyBorder="1"/>
    <xf numFmtId="0" fontId="19" fillId="0" borderId="0" xfId="4" applyFont="1"/>
    <xf numFmtId="166" fontId="19" fillId="0" borderId="0" xfId="4" applyNumberFormat="1" applyFont="1" applyFill="1"/>
    <xf numFmtId="164" fontId="19" fillId="0" borderId="0" xfId="3" applyFont="1" applyFill="1"/>
    <xf numFmtId="0" fontId="19" fillId="0" borderId="0" xfId="5" applyFont="1" applyFill="1" applyBorder="1"/>
    <xf numFmtId="166" fontId="15" fillId="0" borderId="0" xfId="4" applyNumberFormat="1" applyFont="1"/>
    <xf numFmtId="164" fontId="11" fillId="0" borderId="0" xfId="4" applyNumberFormat="1" applyFont="1"/>
    <xf numFmtId="164" fontId="20" fillId="0" borderId="1" xfId="0" applyNumberFormat="1" applyFont="1" applyFill="1" applyBorder="1"/>
    <xf numFmtId="166" fontId="14" fillId="4" borderId="0" xfId="3" applyNumberFormat="1" applyFont="1" applyFill="1"/>
    <xf numFmtId="40" fontId="2" fillId="0" borderId="1" xfId="0" applyNumberFormat="1" applyFont="1" applyFill="1" applyBorder="1"/>
    <xf numFmtId="0" fontId="22" fillId="0" borderId="1" xfId="5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justify"/>
    </xf>
    <xf numFmtId="15" fontId="7" fillId="2" borderId="1" xfId="0" applyNumberFormat="1" applyFont="1" applyFill="1" applyBorder="1" applyAlignment="1">
      <alignment vertical="center"/>
    </xf>
    <xf numFmtId="15" fontId="23" fillId="0" borderId="1" xfId="0" applyNumberFormat="1" applyFont="1" applyFill="1" applyBorder="1"/>
    <xf numFmtId="166" fontId="7" fillId="0" borderId="1" xfId="3" applyNumberFormat="1" applyFont="1" applyFill="1" applyBorder="1" applyAlignment="1">
      <alignment horizontal="left"/>
    </xf>
    <xf numFmtId="15" fontId="7" fillId="0" borderId="1" xfId="0" applyNumberFormat="1" applyFont="1" applyFill="1" applyBorder="1"/>
    <xf numFmtId="166" fontId="7" fillId="0" borderId="1" xfId="2" applyNumberFormat="1" applyFont="1" applyFill="1" applyBorder="1"/>
    <xf numFmtId="15" fontId="18" fillId="0" borderId="5" xfId="0" applyNumberFormat="1" applyFont="1" applyFill="1" applyBorder="1"/>
    <xf numFmtId="15" fontId="18" fillId="0" borderId="5" xfId="5" applyNumberFormat="1" applyFont="1" applyFill="1" applyBorder="1"/>
    <xf numFmtId="164" fontId="8" fillId="0" borderId="5" xfId="3" applyFont="1" applyBorder="1" applyAlignment="1">
      <alignment horizontal="right"/>
    </xf>
    <xf numFmtId="166" fontId="18" fillId="0" borderId="0" xfId="3" applyNumberFormat="1" applyFont="1" applyFill="1" applyBorder="1"/>
    <xf numFmtId="166" fontId="11" fillId="0" borderId="0" xfId="3" applyNumberFormat="1" applyFont="1" applyFill="1" applyBorder="1"/>
    <xf numFmtId="166" fontId="11" fillId="0" borderId="0" xfId="4" applyNumberFormat="1" applyFont="1" applyBorder="1"/>
    <xf numFmtId="0" fontId="11" fillId="0" borderId="0" xfId="4" applyFont="1" applyBorder="1"/>
    <xf numFmtId="9" fontId="11" fillId="0" borderId="0" xfId="6" applyFont="1"/>
    <xf numFmtId="166" fontId="11" fillId="6" borderId="1" xfId="3" applyNumberFormat="1" applyFont="1" applyFill="1" applyBorder="1"/>
    <xf numFmtId="166" fontId="6" fillId="0" borderId="0" xfId="4" applyNumberFormat="1" applyFont="1" applyFill="1"/>
    <xf numFmtId="0" fontId="2" fillId="0" borderId="0" xfId="0" applyFont="1" applyFill="1"/>
    <xf numFmtId="0" fontId="7" fillId="0" borderId="0" xfId="0" applyFont="1" applyFill="1"/>
    <xf numFmtId="0" fontId="0" fillId="0" borderId="0" xfId="0" applyFill="1"/>
    <xf numFmtId="0" fontId="9" fillId="3" borderId="1" xfId="0" applyFont="1" applyFill="1" applyBorder="1" applyAlignment="1">
      <alignment horizontal="center" vertical="center"/>
    </xf>
    <xf numFmtId="175" fontId="2" fillId="2" borderId="0" xfId="6" applyNumberFormat="1" applyFont="1" applyFill="1"/>
    <xf numFmtId="164" fontId="2" fillId="0" borderId="1" xfId="3" applyNumberFormat="1" applyFont="1" applyFill="1" applyBorder="1"/>
    <xf numFmtId="0" fontId="7" fillId="3" borderId="1" xfId="0" applyFont="1" applyFill="1" applyBorder="1" applyAlignment="1">
      <alignment horizontal="center" vertical="justify"/>
    </xf>
    <xf numFmtId="167" fontId="2" fillId="0" borderId="1" xfId="6" applyNumberFormat="1" applyFont="1" applyFill="1" applyBorder="1"/>
    <xf numFmtId="170" fontId="2" fillId="2" borderId="0" xfId="3" applyNumberFormat="1" applyFont="1" applyFill="1"/>
    <xf numFmtId="165" fontId="7" fillId="3" borderId="2" xfId="2" applyFont="1" applyFill="1" applyBorder="1" applyAlignment="1">
      <alignment horizontal="center" vertical="center"/>
    </xf>
    <xf numFmtId="164" fontId="2" fillId="0" borderId="0" xfId="0" applyNumberFormat="1" applyFont="1" applyFill="1"/>
    <xf numFmtId="177" fontId="2" fillId="0" borderId="1" xfId="3" applyNumberFormat="1" applyFont="1" applyFill="1" applyBorder="1"/>
    <xf numFmtId="164" fontId="2" fillId="2" borderId="0" xfId="3" applyFont="1" applyFill="1" applyBorder="1"/>
    <xf numFmtId="9" fontId="2" fillId="2" borderId="0" xfId="6" applyFont="1" applyFill="1" applyBorder="1"/>
    <xf numFmtId="164" fontId="7" fillId="0" borderId="0" xfId="0" applyNumberFormat="1" applyFont="1" applyFill="1"/>
    <xf numFmtId="0" fontId="2" fillId="6" borderId="0" xfId="0" applyFont="1" applyFill="1"/>
    <xf numFmtId="0" fontId="9" fillId="6" borderId="2" xfId="0" applyFont="1" applyFill="1" applyBorder="1" applyAlignment="1">
      <alignment horizontal="center" vertical="justify"/>
    </xf>
    <xf numFmtId="165" fontId="2" fillId="6" borderId="1" xfId="2" applyFont="1" applyFill="1" applyBorder="1"/>
    <xf numFmtId="178" fontId="2" fillId="0" borderId="1" xfId="7" applyNumberFormat="1" applyFont="1" applyFill="1" applyBorder="1"/>
    <xf numFmtId="42" fontId="0" fillId="0" borderId="0" xfId="7" applyFont="1"/>
    <xf numFmtId="42" fontId="25" fillId="0" borderId="0" xfId="0" applyNumberFormat="1" applyFont="1"/>
    <xf numFmtId="0" fontId="26" fillId="2" borderId="0" xfId="0" applyFont="1" applyFill="1"/>
    <xf numFmtId="0" fontId="26" fillId="2" borderId="0" xfId="0" applyFont="1" applyFill="1" applyBorder="1"/>
    <xf numFmtId="42" fontId="2" fillId="0" borderId="0" xfId="0" applyNumberFormat="1" applyFont="1"/>
    <xf numFmtId="42" fontId="27" fillId="0" borderId="0" xfId="0" applyNumberFormat="1" applyFont="1"/>
    <xf numFmtId="42" fontId="2" fillId="0" borderId="0" xfId="7" applyFont="1"/>
    <xf numFmtId="43" fontId="2" fillId="2" borderId="0" xfId="0" applyNumberFormat="1" applyFont="1" applyFill="1"/>
    <xf numFmtId="166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17" fontId="14" fillId="4" borderId="6" xfId="5" applyNumberFormat="1" applyFont="1" applyFill="1" applyBorder="1" applyAlignment="1">
      <alignment horizontal="center"/>
    </xf>
    <xf numFmtId="0" fontId="14" fillId="4" borderId="6" xfId="4" applyFont="1" applyFill="1" applyBorder="1" applyAlignment="1">
      <alignment horizontal="center"/>
    </xf>
    <xf numFmtId="40" fontId="16" fillId="0" borderId="7" xfId="5" applyNumberFormat="1" applyFont="1" applyFill="1" applyBorder="1" applyAlignment="1">
      <alignment horizontal="center"/>
    </xf>
    <xf numFmtId="40" fontId="16" fillId="0" borderId="8" xfId="5" applyNumberFormat="1" applyFont="1" applyFill="1" applyBorder="1" applyAlignment="1">
      <alignment horizontal="center"/>
    </xf>
    <xf numFmtId="40" fontId="16" fillId="0" borderId="9" xfId="5" applyNumberFormat="1" applyFont="1" applyFill="1" applyBorder="1" applyAlignment="1">
      <alignment horizontal="center"/>
    </xf>
    <xf numFmtId="40" fontId="13" fillId="5" borderId="5" xfId="5" applyNumberFormat="1" applyFont="1" applyFill="1" applyBorder="1" applyAlignment="1">
      <alignment horizontal="center" vertical="center" wrapText="1"/>
    </xf>
    <xf numFmtId="0" fontId="15" fillId="0" borderId="4" xfId="4" applyFont="1" applyBorder="1" applyAlignment="1">
      <alignment horizontal="center" vertical="center" wrapText="1"/>
    </xf>
    <xf numFmtId="0" fontId="13" fillId="5" borderId="10" xfId="5" applyFont="1" applyFill="1" applyBorder="1" applyAlignment="1">
      <alignment horizontal="center" vertical="center" wrapText="1"/>
    </xf>
    <xf numFmtId="0" fontId="13" fillId="5" borderId="0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5" borderId="11" xfId="5" applyFont="1" applyFill="1" applyBorder="1" applyAlignment="1">
      <alignment horizontal="center" vertical="center" wrapText="1"/>
    </xf>
    <xf numFmtId="0" fontId="13" fillId="5" borderId="4" xfId="5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8" fontId="9" fillId="2" borderId="12" xfId="0" applyNumberFormat="1" applyFont="1" applyFill="1" applyBorder="1" applyAlignment="1">
      <alignment horizontal="center" vertical="center"/>
    </xf>
    <xf numFmtId="168" fontId="9" fillId="2" borderId="13" xfId="0" applyNumberFormat="1" applyFont="1" applyFill="1" applyBorder="1" applyAlignment="1">
      <alignment horizontal="center" vertical="center"/>
    </xf>
    <xf numFmtId="168" fontId="9" fillId="2" borderId="14" xfId="0" applyNumberFormat="1" applyFont="1" applyFill="1" applyBorder="1" applyAlignment="1">
      <alignment horizontal="center" vertical="center"/>
    </xf>
  </cellXfs>
  <cellStyles count="8">
    <cellStyle name="Comma 4" xfId="1" xr:uid="{00000000-0005-0000-0000-000000000000}"/>
    <cellStyle name="Comma_Tabla de calculo Forward Enero 2006" xfId="2" xr:uid="{00000000-0005-0000-0000-000001000000}"/>
    <cellStyle name="Millares" xfId="3" builtinId="3"/>
    <cellStyle name="Moneda [0]" xfId="7" builtinId="7"/>
    <cellStyle name="Normal" xfId="0" builtinId="0"/>
    <cellStyle name="Normal_Conciliacion Forward  Diciembre 2005" xfId="4" xr:uid="{00000000-0005-0000-0000-000005000000}"/>
    <cellStyle name="Normal_OTRAS CXCOBRAR" xfId="5" xr:uid="{00000000-0005-0000-0000-000006000000}"/>
    <cellStyle name="Porcentaj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85725</xdr:rowOff>
    </xdr:to>
    <xdr:pic>
      <xdr:nvPicPr>
        <xdr:cNvPr id="2441" name="Picture 1" descr="SGAr2P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0</xdr:row>
      <xdr:rowOff>114300</xdr:rowOff>
    </xdr:from>
    <xdr:to>
      <xdr:col>2</xdr:col>
      <xdr:colOff>428625</xdr:colOff>
      <xdr:row>1</xdr:row>
      <xdr:rowOff>0</xdr:rowOff>
    </xdr:to>
    <xdr:pic>
      <xdr:nvPicPr>
        <xdr:cNvPr id="2442" name="Picture 2" descr="SGAr2P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300"/>
          <a:ext cx="1038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57</xdr:row>
      <xdr:rowOff>0</xdr:rowOff>
    </xdr:from>
    <xdr:to>
      <xdr:col>14</xdr:col>
      <xdr:colOff>850322</xdr:colOff>
      <xdr:row>67</xdr:row>
      <xdr:rowOff>57150</xdr:rowOff>
    </xdr:to>
    <xdr:pic>
      <xdr:nvPicPr>
        <xdr:cNvPr id="5484" name="19 Imagen">
          <a:extLst>
            <a:ext uri="{FF2B5EF4-FFF2-40B4-BE49-F238E27FC236}">
              <a16:creationId xmlns:a16="http://schemas.microsoft.com/office/drawing/2014/main" id="{00000000-0008-0000-0100-00006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14230350"/>
          <a:ext cx="58102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"/>
  <sheetViews>
    <sheetView topLeftCell="G2" zoomScaleNormal="100" workbookViewId="0">
      <selection activeCell="Q18" sqref="Q18"/>
    </sheetView>
  </sheetViews>
  <sheetFormatPr baseColWidth="10" defaultColWidth="9.140625" defaultRowHeight="12.75" x14ac:dyDescent="0.2"/>
  <cols>
    <col min="1" max="1" width="4" style="53" customWidth="1"/>
    <col min="2" max="2" width="12.7109375" style="76" bestFit="1" customWidth="1"/>
    <col min="3" max="3" width="12.42578125" style="76" customWidth="1"/>
    <col min="4" max="4" width="15" style="76" bestFit="1" customWidth="1"/>
    <col min="5" max="5" width="11.7109375" style="76" bestFit="1" customWidth="1"/>
    <col min="6" max="6" width="16.5703125" style="76" bestFit="1" customWidth="1"/>
    <col min="7" max="7" width="17.42578125" style="76" bestFit="1" customWidth="1"/>
    <col min="8" max="8" width="18.85546875" style="76" bestFit="1" customWidth="1"/>
    <col min="9" max="9" width="2.140625" style="76" customWidth="1"/>
    <col min="10" max="10" width="11" style="76" bestFit="1" customWidth="1"/>
    <col min="11" max="11" width="14" style="76" bestFit="1" customWidth="1"/>
    <col min="12" max="12" width="17.5703125" style="76" customWidth="1"/>
    <col min="13" max="13" width="21.85546875" style="74" bestFit="1" customWidth="1"/>
    <col min="14" max="14" width="21.42578125" style="76" customWidth="1"/>
    <col min="15" max="16" width="11.85546875" style="76" bestFit="1" customWidth="1"/>
    <col min="17" max="17" width="14.7109375" style="76" bestFit="1" customWidth="1"/>
    <col min="18" max="16384" width="9.140625" style="76"/>
  </cols>
  <sheetData>
    <row r="1" spans="1:17" s="79" customFormat="1" ht="31.5" customHeight="1" x14ac:dyDescent="0.2">
      <c r="A1" s="51"/>
      <c r="B1" s="52"/>
      <c r="C1" s="52"/>
      <c r="D1" s="52"/>
      <c r="E1" s="52"/>
      <c r="F1" s="52"/>
      <c r="G1" s="52"/>
      <c r="H1" s="52"/>
      <c r="I1" s="52"/>
      <c r="M1" s="80"/>
    </row>
    <row r="2" spans="1:17" x14ac:dyDescent="0.2">
      <c r="A2" s="51"/>
      <c r="B2" s="1"/>
      <c r="C2" s="1"/>
      <c r="D2" s="1"/>
      <c r="E2" s="1"/>
      <c r="F2" s="1"/>
      <c r="G2" s="54"/>
      <c r="H2" s="55"/>
      <c r="I2" s="56"/>
    </row>
    <row r="3" spans="1:17" s="82" customFormat="1" ht="12" customHeight="1" thickBot="1" x14ac:dyDescent="0.25">
      <c r="A3" s="53"/>
      <c r="B3" s="57"/>
      <c r="C3" s="57"/>
      <c r="D3" s="57"/>
      <c r="E3" s="57"/>
      <c r="F3" s="57"/>
      <c r="G3" s="58"/>
      <c r="H3" s="58"/>
      <c r="I3" s="58"/>
      <c r="J3" s="76"/>
      <c r="K3" s="76"/>
      <c r="L3" s="55">
        <v>40482</v>
      </c>
      <c r="M3" s="81"/>
    </row>
    <row r="4" spans="1:17" s="85" customFormat="1" ht="21" customHeight="1" thickBot="1" x14ac:dyDescent="0.25">
      <c r="A4" s="83"/>
      <c r="B4" s="154" t="s">
        <v>2</v>
      </c>
      <c r="C4" s="155"/>
      <c r="D4" s="155"/>
      <c r="E4" s="155"/>
      <c r="F4" s="155"/>
      <c r="G4" s="155"/>
      <c r="H4" s="155"/>
      <c r="I4" s="155"/>
      <c r="J4" s="155"/>
      <c r="K4" s="155"/>
      <c r="L4" s="156"/>
      <c r="M4" s="84"/>
    </row>
    <row r="5" spans="1:17" s="85" customFormat="1" ht="10.5" customHeight="1" x14ac:dyDescent="0.2">
      <c r="A5" s="86"/>
      <c r="B5" s="87"/>
      <c r="C5" s="87"/>
      <c r="D5" s="87"/>
      <c r="E5" s="87"/>
      <c r="F5" s="87"/>
      <c r="G5" s="87"/>
      <c r="H5" s="87"/>
      <c r="I5" s="87"/>
      <c r="J5" s="88"/>
      <c r="K5" s="88"/>
      <c r="L5" s="88"/>
      <c r="M5" s="84"/>
    </row>
    <row r="6" spans="1:17" s="82" customFormat="1" ht="15" customHeight="1" x14ac:dyDescent="0.2">
      <c r="A6" s="86"/>
      <c r="B6" s="157" t="s">
        <v>3</v>
      </c>
      <c r="C6" s="157"/>
      <c r="D6" s="157"/>
      <c r="E6" s="157"/>
      <c r="F6" s="157"/>
      <c r="G6" s="157"/>
      <c r="H6" s="157"/>
      <c r="I6" s="89"/>
      <c r="J6" s="159" t="s">
        <v>4</v>
      </c>
      <c r="K6" s="160"/>
      <c r="L6" s="160"/>
      <c r="M6" s="160"/>
      <c r="N6" s="160"/>
      <c r="O6" s="160"/>
      <c r="P6" s="161"/>
    </row>
    <row r="7" spans="1:17" s="82" customFormat="1" x14ac:dyDescent="0.2">
      <c r="A7" s="83"/>
      <c r="B7" s="158"/>
      <c r="C7" s="158"/>
      <c r="D7" s="158"/>
      <c r="E7" s="158"/>
      <c r="F7" s="158"/>
      <c r="G7" s="158"/>
      <c r="H7" s="158"/>
      <c r="I7" s="89"/>
      <c r="J7" s="162"/>
      <c r="K7" s="163"/>
      <c r="L7" s="163"/>
      <c r="M7" s="163"/>
      <c r="N7" s="163"/>
      <c r="O7" s="163"/>
      <c r="P7" s="164"/>
    </row>
    <row r="8" spans="1:17" ht="38.25" x14ac:dyDescent="0.2">
      <c r="A8" s="83"/>
      <c r="B8" s="90" t="s">
        <v>5</v>
      </c>
      <c r="C8" s="90" t="s">
        <v>6</v>
      </c>
      <c r="D8" s="91" t="s">
        <v>7</v>
      </c>
      <c r="E8" s="91" t="s">
        <v>0</v>
      </c>
      <c r="F8" s="90" t="s">
        <v>8</v>
      </c>
      <c r="G8" s="90" t="s">
        <v>9</v>
      </c>
      <c r="H8" s="90" t="s">
        <v>10</v>
      </c>
      <c r="I8" s="89"/>
      <c r="J8" s="90" t="s">
        <v>11</v>
      </c>
      <c r="K8" s="91" t="s">
        <v>12</v>
      </c>
      <c r="L8" s="91" t="s">
        <v>13</v>
      </c>
      <c r="M8" s="91" t="s">
        <v>36</v>
      </c>
      <c r="N8" s="91" t="s">
        <v>37</v>
      </c>
      <c r="O8" s="91" t="s">
        <v>38</v>
      </c>
      <c r="P8" s="106" t="s">
        <v>39</v>
      </c>
    </row>
    <row r="9" spans="1:17" s="63" customFormat="1" ht="19.5" customHeight="1" x14ac:dyDescent="0.2">
      <c r="A9" s="53"/>
      <c r="B9" s="59" t="s">
        <v>1</v>
      </c>
      <c r="C9" s="92">
        <v>40025</v>
      </c>
      <c r="D9" s="92">
        <v>40200</v>
      </c>
      <c r="E9" s="93">
        <f>+D9+3</f>
        <v>40203</v>
      </c>
      <c r="F9" s="94">
        <v>1600000</v>
      </c>
      <c r="G9" s="2">
        <v>2089.02</v>
      </c>
      <c r="H9" s="95">
        <f t="shared" ref="H9:H14" si="0">+F9*G9</f>
        <v>3342432000</v>
      </c>
      <c r="I9" s="96"/>
      <c r="J9" s="93">
        <f>+E9</f>
        <v>40203</v>
      </c>
      <c r="K9" s="2">
        <v>1981.96</v>
      </c>
      <c r="L9" s="60">
        <f>+$F9*(K9-$G9)</f>
        <v>-171295999.99999991</v>
      </c>
      <c r="M9" s="60">
        <f t="shared" ref="M9:M15" si="1">+L9</f>
        <v>-171295999.99999991</v>
      </c>
      <c r="N9" s="61">
        <v>0</v>
      </c>
      <c r="O9" s="61">
        <v>0</v>
      </c>
      <c r="P9" s="61">
        <f t="shared" ref="P9:P14" si="2">+L9/K9</f>
        <v>-86427.576742214733</v>
      </c>
      <c r="Q9" s="62"/>
    </row>
    <row r="10" spans="1:17" s="63" customFormat="1" ht="19.5" customHeight="1" x14ac:dyDescent="0.2">
      <c r="A10" s="53"/>
      <c r="B10" s="59" t="s">
        <v>35</v>
      </c>
      <c r="C10" s="92">
        <v>40056</v>
      </c>
      <c r="D10" s="92">
        <v>40231</v>
      </c>
      <c r="E10" s="93">
        <v>40232</v>
      </c>
      <c r="F10" s="94">
        <v>1250000</v>
      </c>
      <c r="G10" s="2">
        <v>2108.62</v>
      </c>
      <c r="H10" s="95">
        <f t="shared" si="0"/>
        <v>2635775000</v>
      </c>
      <c r="I10" s="96"/>
      <c r="J10" s="93">
        <v>40232</v>
      </c>
      <c r="K10" s="2">
        <v>1914.8699951171875</v>
      </c>
      <c r="L10" s="60">
        <f>+$F10*(K10-$G10)+6</f>
        <v>-242187500.10351548</v>
      </c>
      <c r="M10" s="60">
        <f t="shared" si="1"/>
        <v>-242187500.10351548</v>
      </c>
      <c r="N10" s="61">
        <v>0</v>
      </c>
      <c r="O10" s="61">
        <v>0</v>
      </c>
      <c r="P10" s="61">
        <f t="shared" si="2"/>
        <v>-126477.25470714993</v>
      </c>
      <c r="Q10" s="62"/>
    </row>
    <row r="11" spans="1:17" s="63" customFormat="1" ht="19.5" customHeight="1" x14ac:dyDescent="0.2">
      <c r="A11" s="53"/>
      <c r="B11" s="59" t="s">
        <v>35</v>
      </c>
      <c r="C11" s="92">
        <v>40086</v>
      </c>
      <c r="D11" s="92">
        <f>+A11+E11</f>
        <v>40263</v>
      </c>
      <c r="E11" s="93">
        <v>40263</v>
      </c>
      <c r="F11" s="94">
        <v>5900000</v>
      </c>
      <c r="G11" s="2">
        <v>1979.67</v>
      </c>
      <c r="H11" s="95">
        <f t="shared" si="0"/>
        <v>11680053000</v>
      </c>
      <c r="I11" s="96"/>
      <c r="J11" s="93">
        <v>40263</v>
      </c>
      <c r="K11" s="2">
        <v>1922.91</v>
      </c>
      <c r="L11" s="60">
        <f t="shared" ref="L11:L16" si="3">+$F11*(K11-$G11)</f>
        <v>-334883999.99999994</v>
      </c>
      <c r="M11" s="60">
        <f t="shared" si="1"/>
        <v>-334883999.99999994</v>
      </c>
      <c r="N11" s="61">
        <v>0</v>
      </c>
      <c r="O11" s="61">
        <v>0</v>
      </c>
      <c r="P11" s="61">
        <f t="shared" si="2"/>
        <v>-174154.79663634801</v>
      </c>
      <c r="Q11" s="62"/>
    </row>
    <row r="12" spans="1:17" s="63" customFormat="1" ht="19.5" customHeight="1" x14ac:dyDescent="0.2">
      <c r="A12" s="53"/>
      <c r="B12" s="59" t="s">
        <v>1</v>
      </c>
      <c r="C12" s="113">
        <v>40116</v>
      </c>
      <c r="D12" s="92">
        <v>40291</v>
      </c>
      <c r="E12" s="114">
        <v>40294</v>
      </c>
      <c r="F12" s="94">
        <v>1000000</v>
      </c>
      <c r="G12" s="115">
        <v>2037.54</v>
      </c>
      <c r="H12" s="95">
        <f t="shared" si="0"/>
        <v>2037540000</v>
      </c>
      <c r="I12" s="96"/>
      <c r="J12" s="93">
        <v>40294</v>
      </c>
      <c r="K12" s="115">
        <v>1950.89</v>
      </c>
      <c r="L12" s="60">
        <f t="shared" si="3"/>
        <v>-86649999.999999866</v>
      </c>
      <c r="M12" s="60">
        <f t="shared" si="1"/>
        <v>-86649999.999999866</v>
      </c>
      <c r="N12" s="61">
        <v>0</v>
      </c>
      <c r="O12" s="61">
        <v>0</v>
      </c>
      <c r="P12" s="61">
        <f t="shared" si="2"/>
        <v>-44415.625688788125</v>
      </c>
      <c r="Q12" s="62"/>
    </row>
    <row r="13" spans="1:17" s="63" customFormat="1" ht="19.5" customHeight="1" x14ac:dyDescent="0.2">
      <c r="A13" s="53"/>
      <c r="B13" s="59" t="s">
        <v>1</v>
      </c>
      <c r="C13" s="92">
        <v>40147</v>
      </c>
      <c r="D13" s="92">
        <v>40322</v>
      </c>
      <c r="E13" s="114">
        <v>40323</v>
      </c>
      <c r="F13" s="94">
        <v>-1400000</v>
      </c>
      <c r="G13" s="115">
        <v>2018.96</v>
      </c>
      <c r="H13" s="95">
        <f t="shared" si="0"/>
        <v>-2826544000</v>
      </c>
      <c r="I13" s="96"/>
      <c r="J13" s="93">
        <v>40323</v>
      </c>
      <c r="K13" s="115">
        <v>1975.01</v>
      </c>
      <c r="L13" s="60">
        <f t="shared" si="3"/>
        <v>61530000.000000067</v>
      </c>
      <c r="M13" s="121">
        <f t="shared" si="1"/>
        <v>61530000.000000067</v>
      </c>
      <c r="N13" s="61">
        <v>0</v>
      </c>
      <c r="O13" s="61">
        <v>0</v>
      </c>
      <c r="P13" s="61">
        <f t="shared" si="2"/>
        <v>31154.27263659428</v>
      </c>
      <c r="Q13" s="62"/>
    </row>
    <row r="14" spans="1:17" s="63" customFormat="1" ht="19.5" customHeight="1" x14ac:dyDescent="0.2">
      <c r="A14" s="53"/>
      <c r="B14" s="59" t="s">
        <v>1</v>
      </c>
      <c r="C14" s="113">
        <v>40177</v>
      </c>
      <c r="D14" s="92">
        <v>40353</v>
      </c>
      <c r="E14" s="114">
        <v>40354</v>
      </c>
      <c r="F14" s="94">
        <v>7000000</v>
      </c>
      <c r="G14" s="115">
        <v>2079.83</v>
      </c>
      <c r="H14" s="95">
        <f t="shared" si="0"/>
        <v>14558810000</v>
      </c>
      <c r="I14" s="96"/>
      <c r="J14" s="93">
        <v>40354</v>
      </c>
      <c r="K14" s="115">
        <v>1896.87</v>
      </c>
      <c r="L14" s="60">
        <f t="shared" si="3"/>
        <v>-1280720000.0000002</v>
      </c>
      <c r="M14" s="60">
        <f t="shared" si="1"/>
        <v>-1280720000.0000002</v>
      </c>
      <c r="N14" s="61">
        <v>0</v>
      </c>
      <c r="O14" s="61">
        <v>0</v>
      </c>
      <c r="P14" s="61">
        <f t="shared" si="2"/>
        <v>-675175.42056124052</v>
      </c>
      <c r="Q14" s="62"/>
    </row>
    <row r="15" spans="1:17" s="63" customFormat="1" ht="19.5" customHeight="1" x14ac:dyDescent="0.2">
      <c r="A15" s="53"/>
      <c r="B15" s="59" t="s">
        <v>35</v>
      </c>
      <c r="C15" s="92">
        <v>40207</v>
      </c>
      <c r="D15" s="92">
        <v>40382</v>
      </c>
      <c r="E15" s="114">
        <v>40385</v>
      </c>
      <c r="F15" s="94">
        <v>2600000</v>
      </c>
      <c r="G15" s="115">
        <v>2036.11</v>
      </c>
      <c r="H15" s="95">
        <f>+F15*G15</f>
        <v>5293886000</v>
      </c>
      <c r="I15" s="96"/>
      <c r="J15" s="93">
        <v>40354</v>
      </c>
      <c r="K15" s="115">
        <v>1867.47</v>
      </c>
      <c r="L15" s="60">
        <f t="shared" si="3"/>
        <v>-438463999.99999964</v>
      </c>
      <c r="M15" s="60">
        <f t="shared" si="1"/>
        <v>-438463999.99999964</v>
      </c>
      <c r="N15" s="61">
        <v>0</v>
      </c>
      <c r="O15" s="61">
        <v>0</v>
      </c>
      <c r="P15" s="61">
        <f>+L15/K15</f>
        <v>-234790.38485223305</v>
      </c>
      <c r="Q15" s="62"/>
    </row>
    <row r="16" spans="1:17" s="63" customFormat="1" ht="19.5" customHeight="1" x14ac:dyDescent="0.2">
      <c r="A16" s="53"/>
      <c r="B16" s="59" t="s">
        <v>35</v>
      </c>
      <c r="C16" s="92">
        <v>40235</v>
      </c>
      <c r="D16" s="92">
        <v>40413</v>
      </c>
      <c r="E16" s="114">
        <f>+D16+1</f>
        <v>40414</v>
      </c>
      <c r="F16" s="94">
        <v>2000000</v>
      </c>
      <c r="G16" s="115">
        <v>1988.21</v>
      </c>
      <c r="H16" s="95">
        <f>+F16*G16</f>
        <v>3976420000</v>
      </c>
      <c r="I16" s="96"/>
      <c r="J16" s="93">
        <v>40354</v>
      </c>
      <c r="K16" s="115">
        <v>1806.93</v>
      </c>
      <c r="L16" s="60">
        <f t="shared" si="3"/>
        <v>-362559999.99999994</v>
      </c>
      <c r="M16" s="60">
        <f>+L16</f>
        <v>-362559999.99999994</v>
      </c>
      <c r="N16" s="61">
        <v>0</v>
      </c>
      <c r="O16" s="61">
        <v>0</v>
      </c>
      <c r="P16" s="61">
        <f>+L16/K16</f>
        <v>-200649.72079715313</v>
      </c>
      <c r="Q16" s="62"/>
    </row>
    <row r="17" spans="1:17" s="63" customFormat="1" ht="19.5" customHeight="1" x14ac:dyDescent="0.2">
      <c r="A17" s="53"/>
      <c r="B17" s="59" t="s">
        <v>35</v>
      </c>
      <c r="C17" s="109">
        <v>40267</v>
      </c>
      <c r="D17" s="111">
        <v>40448</v>
      </c>
      <c r="E17" s="114">
        <f>+D17+1</f>
        <v>40449</v>
      </c>
      <c r="F17" s="110">
        <v>7700000</v>
      </c>
      <c r="G17" s="115">
        <v>1970.53</v>
      </c>
      <c r="H17" s="95">
        <f>+F17*G17</f>
        <v>15173081000</v>
      </c>
      <c r="I17" s="96"/>
      <c r="J17" s="93">
        <v>40354</v>
      </c>
      <c r="K17" s="115">
        <v>1802.15</v>
      </c>
      <c r="L17" s="60">
        <f>+$F17*(K17-$G17)</f>
        <v>-1296525999.999999</v>
      </c>
      <c r="M17" s="60">
        <f>+L17</f>
        <v>-1296525999.999999</v>
      </c>
      <c r="N17" s="61">
        <v>0</v>
      </c>
      <c r="O17" s="61">
        <v>0</v>
      </c>
      <c r="P17" s="61">
        <f>+L17/K17</f>
        <v>-719432.89959215326</v>
      </c>
      <c r="Q17" s="62"/>
    </row>
    <row r="18" spans="1:17" s="63" customFormat="1" ht="19.5" customHeight="1" x14ac:dyDescent="0.2">
      <c r="A18" s="53"/>
      <c r="B18" s="59" t="s">
        <v>35</v>
      </c>
      <c r="C18" s="36">
        <v>40297</v>
      </c>
      <c r="D18" s="38">
        <v>40476</v>
      </c>
      <c r="E18" s="114">
        <f>+D18+1</f>
        <v>40477</v>
      </c>
      <c r="F18" s="110">
        <v>2150000</v>
      </c>
      <c r="G18" s="115">
        <v>2009.86</v>
      </c>
      <c r="H18" s="95">
        <f>+F18*G18</f>
        <v>4321199000</v>
      </c>
      <c r="I18" s="96"/>
      <c r="J18" s="93">
        <f>+E18</f>
        <v>40477</v>
      </c>
      <c r="K18" s="115">
        <v>1830.96</v>
      </c>
      <c r="L18" s="60">
        <f>+$F18*(K18-$G18)</f>
        <v>-384634999.9999997</v>
      </c>
      <c r="M18" s="60">
        <f>+L18</f>
        <v>-384634999.9999997</v>
      </c>
      <c r="N18" s="61">
        <v>0</v>
      </c>
      <c r="O18" s="61">
        <v>0</v>
      </c>
      <c r="P18" s="61">
        <f>+L18/K18</f>
        <v>-210072.85795429704</v>
      </c>
      <c r="Q18" s="122" t="s">
        <v>41</v>
      </c>
    </row>
    <row r="19" spans="1:17" ht="18" customHeight="1" thickBot="1" x14ac:dyDescent="0.25">
      <c r="B19" s="64" t="s">
        <v>14</v>
      </c>
      <c r="C19" s="64"/>
      <c r="D19" s="64"/>
      <c r="E19" s="64"/>
      <c r="F19" s="65">
        <f>SUM(F9:F18)</f>
        <v>29800000</v>
      </c>
      <c r="G19" s="65"/>
      <c r="H19" s="65">
        <f>SUM(H9:H18)</f>
        <v>60192652000</v>
      </c>
      <c r="I19" s="65">
        <f>SUM(I9:I9)</f>
        <v>0</v>
      </c>
      <c r="J19" s="65"/>
      <c r="K19" s="65"/>
      <c r="L19" s="65">
        <f>SUM(L9:L18)</f>
        <v>-4536392500.1035137</v>
      </c>
      <c r="M19" s="65">
        <f>SUM(M9:M18)</f>
        <v>-4536392500.1035137</v>
      </c>
      <c r="N19" s="65">
        <f>SUM(N9:N9)</f>
        <v>0</v>
      </c>
      <c r="O19" s="65">
        <f>SUM(O9:O9)</f>
        <v>0</v>
      </c>
      <c r="P19" s="65">
        <f>SUM(P9:P18)</f>
        <v>-2440442.2648949837</v>
      </c>
      <c r="Q19" s="62"/>
    </row>
    <row r="20" spans="1:17" s="97" customFormat="1" ht="13.5" thickTop="1" x14ac:dyDescent="0.2">
      <c r="A20" s="53"/>
      <c r="B20" s="54"/>
      <c r="C20" s="54"/>
      <c r="D20" s="54"/>
      <c r="E20" s="152" t="s">
        <v>15</v>
      </c>
      <c r="F20" s="152"/>
      <c r="G20" s="152"/>
      <c r="H20" s="66">
        <v>43590026</v>
      </c>
      <c r="I20" s="67"/>
      <c r="J20" s="153" t="s">
        <v>40</v>
      </c>
      <c r="K20" s="153"/>
      <c r="L20" s="153"/>
      <c r="M20" s="104">
        <f>+M19</f>
        <v>-4536392500.1035137</v>
      </c>
      <c r="N20" s="68"/>
      <c r="O20" s="68"/>
      <c r="P20" s="68"/>
      <c r="Q20" s="98"/>
    </row>
    <row r="21" spans="1:17" s="82" customFormat="1" x14ac:dyDescent="0.2">
      <c r="A21" s="99"/>
      <c r="B21" s="100"/>
      <c r="C21" s="100"/>
      <c r="D21" s="100"/>
      <c r="E21" s="69"/>
      <c r="F21" s="69"/>
      <c r="G21" s="69"/>
      <c r="H21" s="70"/>
      <c r="I21" s="71"/>
      <c r="J21" s="72"/>
      <c r="K21" s="72"/>
      <c r="L21" s="72"/>
      <c r="M21" s="73"/>
      <c r="N21" s="101"/>
    </row>
    <row r="22" spans="1:17" x14ac:dyDescent="0.2">
      <c r="A22" s="83"/>
      <c r="B22" s="82"/>
      <c r="C22" s="82"/>
      <c r="D22" s="82"/>
      <c r="E22" s="82"/>
      <c r="F22" s="82"/>
      <c r="G22" s="82"/>
      <c r="H22" s="82"/>
      <c r="I22" s="82"/>
      <c r="J22" s="82"/>
      <c r="K22" s="150"/>
      <c r="L22" s="151"/>
      <c r="N22" s="75"/>
      <c r="O22" s="75"/>
      <c r="P22" s="75"/>
    </row>
    <row r="23" spans="1:17" x14ac:dyDescent="0.2">
      <c r="F23" s="102"/>
      <c r="K23" s="102"/>
      <c r="L23" s="77"/>
      <c r="M23" s="78"/>
      <c r="O23" s="74"/>
      <c r="P23" s="74"/>
    </row>
    <row r="24" spans="1:17" x14ac:dyDescent="0.2">
      <c r="L24" s="102"/>
    </row>
    <row r="25" spans="1:17" x14ac:dyDescent="0.2">
      <c r="L25" s="102"/>
    </row>
    <row r="26" spans="1:17" x14ac:dyDescent="0.2">
      <c r="L26" s="117"/>
    </row>
    <row r="27" spans="1:17" x14ac:dyDescent="0.2">
      <c r="D27" s="116"/>
      <c r="L27" s="118"/>
    </row>
    <row r="28" spans="1:17" x14ac:dyDescent="0.2">
      <c r="D28" s="116"/>
      <c r="L28" s="117"/>
    </row>
    <row r="29" spans="1:17" x14ac:dyDescent="0.2">
      <c r="D29" s="116"/>
      <c r="L29" s="119"/>
    </row>
    <row r="31" spans="1:17" x14ac:dyDescent="0.2">
      <c r="D31" s="77"/>
      <c r="F31" s="77"/>
    </row>
    <row r="32" spans="1:17" x14ac:dyDescent="0.2">
      <c r="D32" s="77"/>
    </row>
    <row r="33" spans="4:4" x14ac:dyDescent="0.2">
      <c r="D33" s="77"/>
    </row>
    <row r="35" spans="4:4" x14ac:dyDescent="0.2">
      <c r="D35" s="120"/>
    </row>
    <row r="36" spans="4:4" x14ac:dyDescent="0.2">
      <c r="D36" s="77"/>
    </row>
  </sheetData>
  <mergeCells count="6">
    <mergeCell ref="K22:L22"/>
    <mergeCell ref="E20:G20"/>
    <mergeCell ref="J20:L20"/>
    <mergeCell ref="B4:L4"/>
    <mergeCell ref="B6:H7"/>
    <mergeCell ref="J6:P7"/>
  </mergeCells>
  <phoneticPr fontId="5" type="noConversion"/>
  <pageMargins left="0.55000000000000004" right="0.44" top="1" bottom="1" header="0.5" footer="0.5"/>
  <pageSetup scale="59" orientation="landscape" r:id="rId1"/>
  <headerFooter alignWithMargins="0">
    <oddFooter>&amp;L&amp;F&amp;C&amp;D&amp;R&amp;8&amp;A
Elaboró:
Alexandra Castaño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4"/>
  <sheetViews>
    <sheetView showGridLines="0" tabSelected="1" zoomScale="130" zoomScaleNormal="130" zoomScaleSheetLayoutView="110" workbookViewId="0"/>
  </sheetViews>
  <sheetFormatPr baseColWidth="10" defaultColWidth="9.140625" defaultRowHeight="11.25" x14ac:dyDescent="0.2"/>
  <cols>
    <col min="1" max="1" width="12.28515625" style="7" customWidth="1"/>
    <col min="2" max="2" width="13.7109375" style="7" customWidth="1"/>
    <col min="3" max="3" width="13.5703125" style="7" customWidth="1"/>
    <col min="4" max="4" width="13" style="7" customWidth="1"/>
    <col min="5" max="5" width="10.7109375" style="7" customWidth="1"/>
    <col min="6" max="6" width="14.28515625" style="7" bestFit="1" customWidth="1"/>
    <col min="7" max="7" width="13.140625" style="7" bestFit="1" customWidth="1"/>
    <col min="8" max="8" width="9.28515625" style="7" bestFit="1" customWidth="1"/>
    <col min="9" max="10" width="15" style="7" customWidth="1"/>
    <col min="11" max="11" width="11.28515625" style="7" bestFit="1" customWidth="1"/>
    <col min="12" max="12" width="10.5703125" style="7" customWidth="1"/>
    <col min="13" max="13" width="12" style="7" customWidth="1"/>
    <col min="14" max="14" width="10.5703125" style="7" customWidth="1"/>
    <col min="15" max="15" width="13.5703125" style="7" customWidth="1"/>
    <col min="16" max="16" width="16.5703125" style="50" customWidth="1"/>
    <col min="17" max="17" width="17.5703125" style="123" customWidth="1"/>
    <col min="18" max="18" width="15.85546875" style="123" customWidth="1"/>
    <col min="19" max="19" width="12.28515625" style="123" bestFit="1" customWidth="1"/>
    <col min="20" max="20" width="9.42578125" style="123" bestFit="1" customWidth="1"/>
    <col min="21" max="21" width="9.140625" style="123"/>
    <col min="22" max="22" width="12.28515625" style="123" bestFit="1" customWidth="1"/>
    <col min="23" max="16384" width="9.140625" style="123"/>
  </cols>
  <sheetData>
    <row r="1" spans="1:19" x14ac:dyDescent="0.2">
      <c r="A1" s="3"/>
      <c r="B1" s="4"/>
      <c r="C1" s="5"/>
      <c r="D1" s="4"/>
      <c r="E1" s="4"/>
      <c r="F1" s="4"/>
      <c r="G1" s="4"/>
      <c r="H1" s="4"/>
      <c r="I1" s="6"/>
      <c r="J1" s="6"/>
      <c r="K1" s="6"/>
      <c r="L1" s="6"/>
      <c r="M1" s="6"/>
      <c r="N1" s="6"/>
      <c r="O1" s="6"/>
      <c r="P1" s="32"/>
    </row>
    <row r="2" spans="1:19" x14ac:dyDescent="0.2">
      <c r="A2" s="3"/>
      <c r="B2" s="4"/>
      <c r="C2" s="5"/>
      <c r="D2" s="4"/>
      <c r="E2" s="8"/>
      <c r="F2" s="8"/>
      <c r="G2" s="4"/>
      <c r="H2" s="4"/>
      <c r="I2" s="6"/>
      <c r="J2" s="6"/>
      <c r="K2" s="6"/>
      <c r="L2" s="6"/>
      <c r="M2" s="6"/>
      <c r="N2" s="6"/>
      <c r="O2" s="6"/>
      <c r="P2" s="32"/>
    </row>
    <row r="3" spans="1:19" x14ac:dyDescent="0.2">
      <c r="A3" s="3"/>
      <c r="B3" s="4"/>
      <c r="C3" s="5"/>
      <c r="D3" s="4"/>
      <c r="E3" s="4"/>
      <c r="F3" s="4"/>
      <c r="G3" s="4"/>
      <c r="H3" s="4"/>
      <c r="I3" s="6"/>
      <c r="J3" s="6"/>
      <c r="K3" s="6"/>
      <c r="L3" s="6"/>
      <c r="M3" s="9"/>
      <c r="N3" s="6"/>
      <c r="O3" s="6"/>
      <c r="P3" s="32"/>
    </row>
    <row r="4" spans="1:19" ht="29.25" customHeight="1" x14ac:dyDescent="0.2">
      <c r="A4" s="3"/>
      <c r="B4" s="4"/>
      <c r="C4" s="5"/>
      <c r="D4" s="4"/>
      <c r="E4" s="126" t="s">
        <v>16</v>
      </c>
      <c r="F4" s="108">
        <v>43951</v>
      </c>
      <c r="G4" s="4"/>
      <c r="H4" s="4"/>
      <c r="I4" s="6" t="s">
        <v>43</v>
      </c>
      <c r="J4" s="6"/>
      <c r="K4" s="6"/>
      <c r="L4" s="6">
        <v>2900</v>
      </c>
      <c r="M4" s="135">
        <v>2760</v>
      </c>
      <c r="N4" s="136">
        <f>+L4/M4</f>
        <v>1.0507246376811594</v>
      </c>
      <c r="O4" s="6" t="s">
        <v>46</v>
      </c>
      <c r="P4" s="32"/>
      <c r="S4" s="137"/>
    </row>
    <row r="5" spans="1:19" x14ac:dyDescent="0.2">
      <c r="A5" s="3"/>
      <c r="B5" s="4"/>
      <c r="C5" s="5"/>
      <c r="D5" s="4"/>
      <c r="E5" s="4"/>
      <c r="F5" s="4"/>
      <c r="G5" s="4"/>
      <c r="H5" s="4"/>
      <c r="I5" s="6"/>
      <c r="J5" s="6"/>
      <c r="K5" s="6"/>
      <c r="L5" s="6"/>
      <c r="M5" s="9"/>
      <c r="N5" s="6"/>
      <c r="O5" s="6"/>
      <c r="P5" s="32"/>
    </row>
    <row r="6" spans="1:19" ht="36" customHeight="1" x14ac:dyDescent="0.2">
      <c r="A6" s="41" t="s">
        <v>17</v>
      </c>
      <c r="B6" s="42" t="s">
        <v>18</v>
      </c>
      <c r="C6" s="132" t="s">
        <v>45</v>
      </c>
      <c r="D6" s="41" t="s">
        <v>7</v>
      </c>
      <c r="E6" s="41" t="s">
        <v>19</v>
      </c>
      <c r="F6" s="41" t="s">
        <v>20</v>
      </c>
      <c r="G6" s="41" t="s">
        <v>21</v>
      </c>
      <c r="H6" s="41" t="s">
        <v>22</v>
      </c>
      <c r="I6" s="107" t="s">
        <v>44</v>
      </c>
      <c r="J6" s="107" t="s">
        <v>49</v>
      </c>
      <c r="K6" s="139" t="s">
        <v>23</v>
      </c>
      <c r="L6" s="10" t="s">
        <v>24</v>
      </c>
      <c r="M6" s="107" t="s">
        <v>62</v>
      </c>
      <c r="N6" s="129" t="s">
        <v>42</v>
      </c>
      <c r="O6" s="10" t="s">
        <v>25</v>
      </c>
      <c r="P6" s="46" t="s">
        <v>26</v>
      </c>
    </row>
    <row r="7" spans="1:19" s="124" customFormat="1" x14ac:dyDescent="0.2">
      <c r="A7" s="36">
        <v>43941</v>
      </c>
      <c r="B7" s="43" t="s">
        <v>48</v>
      </c>
      <c r="C7" s="37">
        <v>302720.52</v>
      </c>
      <c r="D7" s="38">
        <v>43974</v>
      </c>
      <c r="E7" s="44">
        <f>+D7-A7</f>
        <v>33</v>
      </c>
      <c r="F7" s="103">
        <v>2724.47</v>
      </c>
      <c r="G7" s="112">
        <f>+E7-H7</f>
        <v>10</v>
      </c>
      <c r="H7" s="45">
        <f>+D7-$F$4</f>
        <v>23</v>
      </c>
      <c r="I7" s="130">
        <f>((K7/F7)^(1/E7))-1</f>
        <v>5.0891701361588382E-4</v>
      </c>
      <c r="J7" s="141">
        <f>+PV(I7,E7,,-K7)</f>
        <v>2724.469999999998</v>
      </c>
      <c r="K7" s="140">
        <v>2770.6</v>
      </c>
      <c r="L7" s="105">
        <f>+PV(I7,H7,,-K7)</f>
        <v>2738.3670877640338</v>
      </c>
      <c r="M7" s="103">
        <v>2806.28</v>
      </c>
      <c r="N7" s="39">
        <f>+M7-L7</f>
        <v>67.91291223596636</v>
      </c>
      <c r="O7" s="134">
        <f>+N7*C7</f>
        <v>20558632.106786102</v>
      </c>
      <c r="P7" s="128">
        <f>+K7*C7</f>
        <v>838717472.71200001</v>
      </c>
      <c r="Q7" s="137"/>
      <c r="R7" s="137"/>
    </row>
    <row r="8" spans="1:19" s="124" customFormat="1" x14ac:dyDescent="0.2">
      <c r="A8" s="36">
        <v>43941</v>
      </c>
      <c r="B8" s="43" t="s">
        <v>48</v>
      </c>
      <c r="C8" s="37">
        <v>395599</v>
      </c>
      <c r="D8" s="38">
        <v>44007</v>
      </c>
      <c r="E8" s="44">
        <f>+D8-A8</f>
        <v>66</v>
      </c>
      <c r="F8" s="103">
        <v>2724.47</v>
      </c>
      <c r="G8" s="112">
        <f>+E8-H8</f>
        <v>10</v>
      </c>
      <c r="H8" s="45">
        <f>+D8-$F$4</f>
        <v>56</v>
      </c>
      <c r="I8" s="130">
        <f>((K8/F8)^(1/E8))-1</f>
        <v>2.8830324502715499E-4</v>
      </c>
      <c r="J8" s="141">
        <f>+PV(I8,E8,,-K8)</f>
        <v>2724.4700000000244</v>
      </c>
      <c r="K8" s="140">
        <v>2776.8</v>
      </c>
      <c r="L8" s="105">
        <f>+PV(I8,H8,,-K8)</f>
        <v>2732.3349337139757</v>
      </c>
      <c r="M8" s="103">
        <v>2806.28</v>
      </c>
      <c r="N8" s="39">
        <f>+M8-L8</f>
        <v>73.945066286024485</v>
      </c>
      <c r="O8" s="40">
        <f>+N8*C8</f>
        <v>29252594.277685001</v>
      </c>
      <c r="P8" s="128">
        <f>+K8*C8</f>
        <v>1098499303.2</v>
      </c>
      <c r="Q8" s="137"/>
      <c r="R8" s="137"/>
    </row>
    <row r="9" spans="1:19" s="125" customFormat="1" ht="12.75" x14ac:dyDescent="0.2">
      <c r="A9" s="36">
        <v>43941</v>
      </c>
      <c r="B9" s="43" t="s">
        <v>48</v>
      </c>
      <c r="C9" s="37">
        <v>125000</v>
      </c>
      <c r="D9" s="38">
        <v>44035</v>
      </c>
      <c r="E9" s="44">
        <f>+D9-A9</f>
        <v>94</v>
      </c>
      <c r="F9" s="103">
        <v>2724.47</v>
      </c>
      <c r="G9" s="112">
        <f>+E9-H9</f>
        <v>10</v>
      </c>
      <c r="H9" s="45">
        <f>+D9-$F$4</f>
        <v>84</v>
      </c>
      <c r="I9" s="130">
        <f>((K9/F9)^(1/E9))-1</f>
        <v>2.2308943242421719E-4</v>
      </c>
      <c r="J9" s="141">
        <f>+PV(I9,E9,,-K9)</f>
        <v>2724.4700000000194</v>
      </c>
      <c r="K9" s="140">
        <v>2782.2</v>
      </c>
      <c r="L9" s="105">
        <f>+PV(I9,H9,,-K9)</f>
        <v>2730.5541100146943</v>
      </c>
      <c r="M9" s="103">
        <v>2806.28</v>
      </c>
      <c r="N9" s="39">
        <f>+M9-L9</f>
        <v>75.725889985305912</v>
      </c>
      <c r="O9" s="40">
        <f>+N9*C9</f>
        <v>9465736.2481632382</v>
      </c>
      <c r="P9" s="40">
        <f>+K9*C9</f>
        <v>347775000</v>
      </c>
      <c r="Q9" s="137"/>
      <c r="R9" s="137"/>
    </row>
    <row r="10" spans="1:19" x14ac:dyDescent="0.2">
      <c r="A10" s="4"/>
      <c r="B10" s="13" t="s">
        <v>27</v>
      </c>
      <c r="C10" s="35">
        <f>SUM(C7:C9)</f>
        <v>823319.52</v>
      </c>
      <c r="D10" s="4"/>
      <c r="E10" s="33"/>
      <c r="F10" s="138" t="s">
        <v>47</v>
      </c>
      <c r="G10" s="4"/>
      <c r="H10" s="4"/>
      <c r="I10" s="127"/>
      <c r="J10" s="127"/>
      <c r="K10" s="4"/>
      <c r="L10" s="165" t="s">
        <v>28</v>
      </c>
      <c r="M10" s="165"/>
      <c r="N10" s="165"/>
      <c r="O10" s="35">
        <f>SUM(O7:O9)</f>
        <v>59276962.632634342</v>
      </c>
      <c r="P10" s="35">
        <f>SUM(P7:P9)</f>
        <v>2284991775.9120002</v>
      </c>
      <c r="Q10" s="133"/>
      <c r="R10" s="133"/>
    </row>
    <row r="11" spans="1:19" x14ac:dyDescent="0.2">
      <c r="A11" s="4"/>
      <c r="B11" s="4"/>
      <c r="C11" s="5"/>
      <c r="D11" s="12"/>
      <c r="E11" s="4"/>
      <c r="F11" s="4"/>
      <c r="G11" s="5"/>
      <c r="H11" s="14"/>
      <c r="I11" s="131"/>
      <c r="J11" s="131"/>
      <c r="K11" s="4"/>
      <c r="L11" s="4"/>
      <c r="M11" s="4"/>
      <c r="N11" s="4"/>
      <c r="O11" s="15"/>
      <c r="P11" s="47"/>
    </row>
    <row r="12" spans="1:19" ht="22.5" x14ac:dyDescent="0.2">
      <c r="A12" s="4"/>
      <c r="B12" s="34" t="s">
        <v>29</v>
      </c>
      <c r="C12" s="16" t="s">
        <v>30</v>
      </c>
      <c r="D12" s="4"/>
      <c r="E12" s="144" t="s">
        <v>55</v>
      </c>
      <c r="F12" s="4"/>
      <c r="G12" s="17"/>
      <c r="H12" s="18"/>
      <c r="I12" s="19"/>
      <c r="J12" s="19"/>
      <c r="K12" s="4"/>
      <c r="L12" s="166" t="s">
        <v>31</v>
      </c>
      <c r="M12" s="167"/>
      <c r="N12" s="168"/>
      <c r="O12" s="20">
        <f>+O10</f>
        <v>59276962.632634342</v>
      </c>
      <c r="P12" s="48"/>
      <c r="R12" s="133"/>
    </row>
    <row r="13" spans="1:19" x14ac:dyDescent="0.2">
      <c r="A13" s="4"/>
      <c r="B13" s="34"/>
      <c r="C13" s="16">
        <f>+C7+C8+C9</f>
        <v>823319.52</v>
      </c>
      <c r="D13" s="4"/>
      <c r="E13" s="6"/>
      <c r="F13" s="145" t="s">
        <v>53</v>
      </c>
      <c r="G13" s="145" t="s">
        <v>54</v>
      </c>
      <c r="H13" s="11"/>
      <c r="I13" s="145" t="s">
        <v>59</v>
      </c>
      <c r="J13" s="145" t="s">
        <v>60</v>
      </c>
      <c r="K13" s="4"/>
      <c r="L13" s="21"/>
      <c r="M13" s="21"/>
      <c r="N13" s="21"/>
      <c r="O13" s="22"/>
      <c r="P13" s="48"/>
    </row>
    <row r="14" spans="1:19" ht="12.75" x14ac:dyDescent="0.2">
      <c r="A14" s="4"/>
      <c r="B14" s="34" t="s">
        <v>32</v>
      </c>
      <c r="C14" s="16" t="s">
        <v>33</v>
      </c>
      <c r="D14" s="4"/>
      <c r="E14" t="s">
        <v>50</v>
      </c>
      <c r="G14" s="142">
        <v>13964497.587600034</v>
      </c>
      <c r="H14" s="149"/>
      <c r="I14" s="23"/>
      <c r="J14" s="23"/>
      <c r="K14" s="6"/>
      <c r="L14" s="24"/>
      <c r="M14" s="25"/>
      <c r="N14" s="26" t="s">
        <v>34</v>
      </c>
      <c r="O14" s="27"/>
      <c r="P14" s="49"/>
    </row>
    <row r="15" spans="1:19" ht="12.75" x14ac:dyDescent="0.2">
      <c r="A15" s="4"/>
      <c r="B15" s="4"/>
      <c r="C15" s="5"/>
      <c r="D15" s="4"/>
      <c r="E15" t="s">
        <v>51</v>
      </c>
      <c r="G15" s="142">
        <v>20701695.670000151</v>
      </c>
      <c r="H15" s="149"/>
      <c r="I15" s="23"/>
      <c r="J15" s="29"/>
      <c r="K15" s="6"/>
      <c r="L15" s="30"/>
      <c r="M15" s="23"/>
      <c r="N15" s="31"/>
      <c r="O15" s="28"/>
      <c r="P15" s="49"/>
    </row>
    <row r="16" spans="1:19" ht="12.75" x14ac:dyDescent="0.2">
      <c r="A16" s="4"/>
      <c r="B16" s="4"/>
      <c r="C16" s="5"/>
      <c r="D16" s="4"/>
      <c r="E16" t="s">
        <v>52</v>
      </c>
      <c r="G16" s="142">
        <v>7216250.0000000019</v>
      </c>
      <c r="H16" s="149"/>
      <c r="I16" s="23"/>
      <c r="J16" s="29"/>
      <c r="K16" s="23"/>
      <c r="L16" s="30"/>
      <c r="M16" s="23"/>
      <c r="N16" s="30"/>
      <c r="O16" s="6"/>
      <c r="P16" s="32"/>
    </row>
    <row r="17" spans="5:11" ht="15" x14ac:dyDescent="0.25">
      <c r="E17"/>
      <c r="F17" s="143"/>
    </row>
    <row r="18" spans="5:11" x14ac:dyDescent="0.2">
      <c r="E18" s="7" t="s">
        <v>56</v>
      </c>
      <c r="F18" s="146">
        <f>+SUM(G14:G16)</f>
        <v>41882443.257600188</v>
      </c>
    </row>
    <row r="20" spans="5:11" x14ac:dyDescent="0.2">
      <c r="E20" s="144" t="s">
        <v>57</v>
      </c>
      <c r="I20" s="144" t="s">
        <v>58</v>
      </c>
    </row>
    <row r="22" spans="5:11" ht="12.75" x14ac:dyDescent="0.2">
      <c r="E22" t="s">
        <v>50</v>
      </c>
      <c r="G22" s="147">
        <f>-G14</f>
        <v>-13964497.587600034</v>
      </c>
    </row>
    <row r="23" spans="5:11" ht="12.75" x14ac:dyDescent="0.2">
      <c r="E23" t="s">
        <v>51</v>
      </c>
      <c r="G23" s="147">
        <f>-G15</f>
        <v>-20701695.670000151</v>
      </c>
    </row>
    <row r="24" spans="5:11" ht="12.75" x14ac:dyDescent="0.2">
      <c r="E24" t="s">
        <v>52</v>
      </c>
      <c r="G24" s="147">
        <f>-G16</f>
        <v>-7216250.0000000019</v>
      </c>
    </row>
    <row r="25" spans="5:11" x14ac:dyDescent="0.2">
      <c r="E25" s="7" t="s">
        <v>56</v>
      </c>
      <c r="F25" s="146">
        <f>+F18</f>
        <v>41882443.257600188</v>
      </c>
    </row>
    <row r="26" spans="5:11" x14ac:dyDescent="0.2">
      <c r="F26" s="146"/>
    </row>
    <row r="27" spans="5:11" ht="12.75" x14ac:dyDescent="0.2">
      <c r="E27" t="s">
        <v>50</v>
      </c>
      <c r="F27" s="148">
        <f>+O7</f>
        <v>20558632.106786102</v>
      </c>
      <c r="I27" t="s">
        <v>50</v>
      </c>
      <c r="J27" s="123"/>
      <c r="K27" s="146">
        <f>+(M7-F7)*C7</f>
        <v>24765565.741200123</v>
      </c>
    </row>
    <row r="28" spans="5:11" ht="12.75" x14ac:dyDescent="0.2">
      <c r="E28" t="s">
        <v>51</v>
      </c>
      <c r="F28" s="148">
        <f t="shared" ref="F28:F29" si="0">+O8</f>
        <v>29252594.277685001</v>
      </c>
      <c r="I28" t="s">
        <v>51</v>
      </c>
      <c r="J28" s="123"/>
      <c r="K28" s="146">
        <f t="shared" ref="K28:K29" si="1">+(M8-F8)*C8</f>
        <v>32363954.190000158</v>
      </c>
    </row>
    <row r="29" spans="5:11" ht="12.75" x14ac:dyDescent="0.2">
      <c r="E29" t="s">
        <v>52</v>
      </c>
      <c r="F29" s="148">
        <f>+O9</f>
        <v>9465736.2481632382</v>
      </c>
      <c r="I29" t="s">
        <v>52</v>
      </c>
      <c r="J29" s="123"/>
      <c r="K29" s="146">
        <f t="shared" si="1"/>
        <v>10226250.00000005</v>
      </c>
    </row>
    <row r="30" spans="5:11" x14ac:dyDescent="0.2">
      <c r="E30" s="7" t="s">
        <v>56</v>
      </c>
      <c r="G30" s="146">
        <f>+SUM(F27:F29)</f>
        <v>59276962.632634342</v>
      </c>
      <c r="I30" s="7" t="s">
        <v>56</v>
      </c>
      <c r="J30" s="146">
        <f>+SUM(K27:K29)</f>
        <v>67355769.931200325</v>
      </c>
    </row>
    <row r="33" spans="7:8" x14ac:dyDescent="0.2">
      <c r="G33" s="146">
        <f>+-F18+F25+G30-J30</f>
        <v>-8078807.2985659838</v>
      </c>
      <c r="H33" s="7" t="s">
        <v>61</v>
      </c>
    </row>
    <row r="34" spans="7:8" x14ac:dyDescent="0.2">
      <c r="G34" s="146"/>
    </row>
  </sheetData>
  <mergeCells count="2">
    <mergeCell ref="L10:N10"/>
    <mergeCell ref="L12:N12"/>
  </mergeCells>
  <phoneticPr fontId="2" type="noConversion"/>
  <printOptions horizontalCentered="1" verticalCentered="1"/>
  <pageMargins left="0.32" right="0.3" top="0.44" bottom="1" header="0.26" footer="0.5"/>
  <pageSetup scale="69" orientation="landscape" r:id="rId1"/>
  <headerFooter alignWithMargins="0">
    <oddFooter xml:space="preserve">&amp;L&amp;F&amp;C&amp;D&amp;R&amp;A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Realizados</vt:lpstr>
      <vt:lpstr>No Realizada Dic</vt:lpstr>
      <vt:lpstr>'No Realizada Dic'!Área_de_impresión</vt:lpstr>
      <vt:lpstr>'Pagos Realizados'!Títulos_a_imprimir</vt:lpstr>
    </vt:vector>
  </TitlesOfParts>
  <Company>Syngenta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u121541</dc:creator>
  <cp:lastModifiedBy>ACIE</cp:lastModifiedBy>
  <cp:lastPrinted>2010-10-01T18:57:51Z</cp:lastPrinted>
  <dcterms:created xsi:type="dcterms:W3CDTF">2007-07-27T22:25:43Z</dcterms:created>
  <dcterms:modified xsi:type="dcterms:W3CDTF">2020-08-31T17:53:01Z</dcterms:modified>
</cp:coreProperties>
</file>