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mer\Desktop\"/>
    </mc:Choice>
  </mc:AlternateContent>
  <bookViews>
    <workbookView xWindow="0" yWindow="0" windowWidth="20490" windowHeight="7650"/>
  </bookViews>
  <sheets>
    <sheet name="Opcion Europea" sheetId="3" r:id="rId1"/>
    <sheet name="BS" sheetId="4" r:id="rId2"/>
  </sheets>
  <definedNames>
    <definedName name="Alza" localSheetId="0">'Opcion Europea'!$E$4</definedName>
    <definedName name="alza">#REF!</definedName>
    <definedName name="Baja">'Opcion Europea'!$E$5</definedName>
    <definedName name="bajar">#REF!</definedName>
    <definedName name="Call_Amer">#REF!</definedName>
    <definedName name="Call_Europ">'Opcion Europea'!$H$3</definedName>
    <definedName name="Call_Europea">#REF!</definedName>
    <definedName name="Cambio_tiempo">'Opcion Europea'!$E$3</definedName>
    <definedName name="Complement">'Opcion Europea'!$E$7</definedName>
    <definedName name="COMPLEMENTO">#REF!</definedName>
    <definedName name="DELTA_T">#REF!</definedName>
    <definedName name="DESCUENTO">#REF!</definedName>
    <definedName name="Desviacion">#REF!</definedName>
    <definedName name="Discount">'Opcion Europea'!$E$8</definedName>
    <definedName name="DOWN">#REF!</definedName>
    <definedName name="Ejercicio" localSheetId="0">'Opcion Europea'!$B$4</definedName>
    <definedName name="Ejercicio">#REF!</definedName>
    <definedName name="Neutral_P">'Opcion Europea'!$E$6</definedName>
    <definedName name="P_NEUTRAL">#REF!</definedName>
    <definedName name="Parid">'Opcion Europea'!$H$5</definedName>
    <definedName name="Pasos">'Opcion Europea'!$B$8</definedName>
    <definedName name="Plazo" localSheetId="0">'Opcion Europea'!$B$7</definedName>
    <definedName name="Plazo">#REF!</definedName>
    <definedName name="Precio_actual">#REF!</definedName>
    <definedName name="Precio_hoy">'Opcion Europea'!$B$3</definedName>
    <definedName name="Put_Europ">'Opcion Europea'!$H$4</definedName>
    <definedName name="Put_Europea">#REF!</definedName>
    <definedName name="RISK_FREE">#REF!</definedName>
    <definedName name="Sigma">'Opcion Europea'!$B$6</definedName>
    <definedName name="SPOT">#REF!</definedName>
    <definedName name="STEPS">#REF!</definedName>
    <definedName name="STRIKE">#REF!</definedName>
    <definedName name="Tasa_Libre" localSheetId="0">'Opcion Europea'!$B$5</definedName>
    <definedName name="Tasa_Libre">#REF!</definedName>
    <definedName name="TIME">#REF!</definedName>
    <definedName name="UP">#REF!</definedName>
    <definedName name="VOLATILIDAD">#REF!</definedName>
    <definedName name="Yield">'Opcion Europea'!#REF!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4" l="1"/>
  <c r="C8" i="4"/>
  <c r="F5" i="4" s="1"/>
  <c r="I5" i="4" s="1"/>
  <c r="C7" i="4"/>
  <c r="C6" i="4"/>
  <c r="B3" i="4"/>
  <c r="D12" i="3"/>
  <c r="F6" i="4" l="1"/>
  <c r="I6" i="4" s="1"/>
  <c r="F9" i="4" s="1"/>
  <c r="E8" i="3"/>
  <c r="E3" i="3"/>
  <c r="E5" i="3" l="1"/>
  <c r="E4" i="3"/>
  <c r="E13" i="3"/>
  <c r="E6" i="3" l="1"/>
  <c r="E7" i="3"/>
  <c r="E12" i="3"/>
  <c r="F12" i="3" s="1"/>
  <c r="G12" i="3" s="1"/>
  <c r="H12" i="3" s="1"/>
  <c r="I12" i="3" s="1"/>
  <c r="J12" i="3" s="1"/>
  <c r="K12" i="3" s="1"/>
  <c r="L12" i="3" s="1"/>
  <c r="M12" i="3" s="1"/>
  <c r="N12" i="3" s="1"/>
  <c r="F13" i="3"/>
  <c r="G13" i="3" s="1"/>
  <c r="H13" i="3" s="1"/>
  <c r="I13" i="3" s="1"/>
  <c r="J13" i="3" s="1"/>
  <c r="K13" i="3" s="1"/>
  <c r="L13" i="3" s="1"/>
  <c r="M13" i="3" s="1"/>
  <c r="N13" i="3" s="1"/>
  <c r="F14" i="3"/>
  <c r="N40" i="3" l="1"/>
  <c r="N26" i="3"/>
  <c r="G14" i="3"/>
  <c r="H14" i="3" s="1"/>
  <c r="I14" i="3" s="1"/>
  <c r="J14" i="3" s="1"/>
  <c r="K14" i="3" s="1"/>
  <c r="L14" i="3" s="1"/>
  <c r="M14" i="3" s="1"/>
  <c r="N14" i="3" s="1"/>
  <c r="G15" i="3"/>
  <c r="N27" i="3"/>
  <c r="N41" i="3"/>
  <c r="M26" i="3" l="1"/>
  <c r="N28" i="3"/>
  <c r="N42" i="3"/>
  <c r="M41" i="3" s="1"/>
  <c r="M40" i="3"/>
  <c r="H15" i="3"/>
  <c r="I15" i="3" s="1"/>
  <c r="J15" i="3" s="1"/>
  <c r="K15" i="3" s="1"/>
  <c r="L15" i="3" s="1"/>
  <c r="M15" i="3" s="1"/>
  <c r="N15" i="3" s="1"/>
  <c r="H16" i="3"/>
  <c r="N43" i="3" l="1"/>
  <c r="N29" i="3"/>
  <c r="M28" i="3" s="1"/>
  <c r="M27" i="3"/>
  <c r="L26" i="3" s="1"/>
  <c r="I16" i="3"/>
  <c r="J16" i="3" s="1"/>
  <c r="K16" i="3" s="1"/>
  <c r="L16" i="3" s="1"/>
  <c r="M16" i="3" s="1"/>
  <c r="N16" i="3" s="1"/>
  <c r="I17" i="3"/>
  <c r="L40" i="3"/>
  <c r="M42" i="3"/>
  <c r="J18" i="3" l="1"/>
  <c r="J17" i="3"/>
  <c r="K17" i="3" s="1"/>
  <c r="L17" i="3" s="1"/>
  <c r="M17" i="3" s="1"/>
  <c r="N17" i="3" s="1"/>
  <c r="L41" i="3"/>
  <c r="K40" i="3" s="1"/>
  <c r="N44" i="3"/>
  <c r="N30" i="3"/>
  <c r="L27" i="3"/>
  <c r="K26" i="3" s="1"/>
  <c r="K19" i="3" l="1"/>
  <c r="K18" i="3"/>
  <c r="L18" i="3" s="1"/>
  <c r="M18" i="3" s="1"/>
  <c r="N18" i="3" s="1"/>
  <c r="M29" i="3"/>
  <c r="M43" i="3"/>
  <c r="N31" i="3"/>
  <c r="N45" i="3"/>
  <c r="M44" i="3" s="1"/>
  <c r="L28" i="3" l="1"/>
  <c r="N32" i="3"/>
  <c r="N46" i="3"/>
  <c r="M30" i="3"/>
  <c r="M45" i="3"/>
  <c r="L43" i="3"/>
  <c r="L42" i="3"/>
  <c r="L19" i="3"/>
  <c r="M19" i="3" s="1"/>
  <c r="N19" i="3" s="1"/>
  <c r="L20" i="3"/>
  <c r="N47" i="3" l="1"/>
  <c r="N33" i="3"/>
  <c r="M32" i="3" s="1"/>
  <c r="L29" i="3"/>
  <c r="K28" i="3" s="1"/>
  <c r="M31" i="3"/>
  <c r="M20" i="3"/>
  <c r="N20" i="3" s="1"/>
  <c r="M21" i="3"/>
  <c r="K42" i="3"/>
  <c r="K41" i="3"/>
  <c r="M46" i="3"/>
  <c r="K27" i="3"/>
  <c r="L44" i="3"/>
  <c r="K43" i="3" s="1"/>
  <c r="L31" i="3" l="1"/>
  <c r="J27" i="3"/>
  <c r="J26" i="3"/>
  <c r="J41" i="3"/>
  <c r="J40" i="3"/>
  <c r="N22" i="3"/>
  <c r="N21" i="3"/>
  <c r="L45" i="3"/>
  <c r="J42" i="3"/>
  <c r="N48" i="3"/>
  <c r="M47" i="3" s="1"/>
  <c r="N34" i="3"/>
  <c r="L30" i="3"/>
  <c r="K30" i="3" l="1"/>
  <c r="I40" i="3"/>
  <c r="N49" i="3"/>
  <c r="N35" i="3"/>
  <c r="L46" i="3"/>
  <c r="K45" i="3" s="1"/>
  <c r="M33" i="3"/>
  <c r="K29" i="3"/>
  <c r="K44" i="3"/>
  <c r="N50" i="3"/>
  <c r="N36" i="3"/>
  <c r="I41" i="3"/>
  <c r="I26" i="3"/>
  <c r="J29" i="3" l="1"/>
  <c r="J28" i="3"/>
  <c r="H40" i="3"/>
  <c r="M49" i="3"/>
  <c r="J44" i="3"/>
  <c r="J43" i="3"/>
  <c r="M48" i="3"/>
  <c r="L32" i="3"/>
  <c r="M35" i="3"/>
  <c r="M34" i="3"/>
  <c r="L34" i="3" l="1"/>
  <c r="L33" i="3"/>
  <c r="I43" i="3"/>
  <c r="I42" i="3"/>
  <c r="K31" i="3"/>
  <c r="L48" i="3"/>
  <c r="L47" i="3"/>
  <c r="I28" i="3"/>
  <c r="I27" i="3"/>
  <c r="K33" i="3" l="1"/>
  <c r="K47" i="3"/>
  <c r="K46" i="3"/>
  <c r="J30" i="3"/>
  <c r="H42" i="3"/>
  <c r="H41" i="3"/>
  <c r="H27" i="3"/>
  <c r="H26" i="3"/>
  <c r="K32" i="3"/>
  <c r="J32" i="3" s="1"/>
  <c r="G26" i="3" l="1"/>
  <c r="G41" i="3"/>
  <c r="G40" i="3"/>
  <c r="I29" i="3"/>
  <c r="J46" i="3"/>
  <c r="J45" i="3"/>
  <c r="J31" i="3"/>
  <c r="I31" i="3" s="1"/>
  <c r="F40" i="3" l="1"/>
  <c r="I45" i="3"/>
  <c r="I44" i="3"/>
  <c r="H28" i="3"/>
  <c r="I30" i="3"/>
  <c r="H30" i="3" s="1"/>
  <c r="H29" i="3" l="1"/>
  <c r="G29" i="3" s="1"/>
  <c r="G27" i="3"/>
  <c r="H44" i="3"/>
  <c r="H43" i="3"/>
  <c r="G28" i="3" l="1"/>
  <c r="F28" i="3" s="1"/>
  <c r="G43" i="3"/>
  <c r="G42" i="3"/>
  <c r="F26" i="3"/>
  <c r="F27" i="3" l="1"/>
  <c r="E27" i="3" s="1"/>
  <c r="F42" i="3"/>
  <c r="F41" i="3"/>
  <c r="E26" i="3" l="1"/>
  <c r="D26" i="3" s="1"/>
  <c r="H3" i="3" s="1"/>
  <c r="E41" i="3"/>
  <c r="E40" i="3"/>
  <c r="D40" i="3" l="1"/>
  <c r="H4" i="3" s="1"/>
</calcChain>
</file>

<file path=xl/sharedStrings.xml><?xml version="1.0" encoding="utf-8"?>
<sst xmlns="http://schemas.openxmlformats.org/spreadsheetml/2006/main" count="70" uniqueCount="47">
  <si>
    <t>Ejercicio</t>
  </si>
  <si>
    <t>Plazo</t>
  </si>
  <si>
    <t>Calculos Intermedios</t>
  </si>
  <si>
    <t>T0</t>
  </si>
  <si>
    <t>T1</t>
  </si>
  <si>
    <t>Datos de Entrada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</si>
  <si>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</si>
  <si>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</si>
  <si>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</si>
  <si>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</si>
  <si>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</si>
  <si>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</si>
  <si>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</si>
  <si>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</si>
  <si>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</si>
  <si>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Arbol del Subyacente</t>
  </si>
  <si>
    <t>Arbol de la opcion de compra europea</t>
  </si>
  <si>
    <t>Arbol de la opcion de venta europea</t>
  </si>
  <si>
    <t>Resultados</t>
  </si>
  <si>
    <t>Tasa Libre</t>
  </si>
  <si>
    <t>Sigma</t>
  </si>
  <si>
    <t>Pasos</t>
  </si>
  <si>
    <t>Precio hoy</t>
  </si>
  <si>
    <t>Cambio tiempo</t>
  </si>
  <si>
    <t>Alza</t>
  </si>
  <si>
    <t>Baja</t>
  </si>
  <si>
    <t>Neutral P</t>
  </si>
  <si>
    <t>Complement</t>
  </si>
  <si>
    <t>Discount</t>
  </si>
  <si>
    <t xml:space="preserve"> =(EXP((Tasa_Libre-Yield)*Cambio_tiempo)-Baja)/(Alza-Baja)</t>
  </si>
  <si>
    <t>Call Europ</t>
  </si>
  <si>
    <t>Put Europ</t>
  </si>
  <si>
    <t>CALCULADORA BLACK SCHOLES</t>
  </si>
  <si>
    <t>d1</t>
  </si>
  <si>
    <t>N(d1)</t>
  </si>
  <si>
    <t>S</t>
  </si>
  <si>
    <t>d2</t>
  </si>
  <si>
    <t>N(d2)</t>
  </si>
  <si>
    <t>X</t>
  </si>
  <si>
    <t>r</t>
  </si>
  <si>
    <t>s</t>
  </si>
  <si>
    <t>C</t>
  </si>
  <si>
    <t>T</t>
  </si>
  <si>
    <t>Historica</t>
  </si>
  <si>
    <t>Implicita</t>
  </si>
  <si>
    <t>Real</t>
  </si>
  <si>
    <t>Futura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</si>
</sst>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-* #,##0.00_-;\-* #,##0.00_-;_-* &quot;-&quot;_-;_-@_-"/>
    <numFmt numFmtId="165" formatCode="0.0000000"/>
    <numFmt numFmtId="166" formatCode="0.0000%"/>
    <numFmt numFmtId="167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8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22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20"/>
      <name val="Arial"/>
      <family val="2"/>
    </font>
    <font>
      <b/>
      <sz val="20"/>
      <color rgb="FFFF000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20"/>
      <name val="Symbol"/>
      <family val="1"/>
      <charset val="2"/>
    </font>
    <font>
      <b/>
      <sz val="26"/>
      <color rgb="FFFF0000"/>
      <name val="Arial"/>
      <family val="2"/>
    </font>
    <font>
      <b/>
      <sz val="18"/>
      <color rgb="FFFF0000"/>
      <name val="Arial"/>
      <family val="2"/>
    </font>
    <font>
      <sz val="16"/>
      <name val="Arial"/>
      <family val="2"/>
    </font>
    <font>
      <sz val="28"/>
      <color rgb="FFFF0000"/>
      <name val="Arial"/>
      <family val="2"/>
    </font>
    <font>
      <sz val="22"/>
      <color rgb="FFFF0000"/>
      <name val="Arial"/>
      <family val="2"/>
    </font>
    <font>
      <sz val="26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2" fillId="0" borderId="0" xfId="0" applyFont="1"/>
    <xf numFmtId="0" fontId="0" fillId="3" borderId="1" xfId="0" applyFill="1" applyBorder="1"/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6" xfId="0" applyNumberFormat="1" applyBorder="1"/>
    <xf numFmtId="2" fontId="0" fillId="0" borderId="1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0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0" xfId="0" applyNumberFormat="1"/>
    <xf numFmtId="2" fontId="2" fillId="4" borderId="6" xfId="0" applyNumberFormat="1" applyFont="1" applyFill="1" applyBorder="1"/>
    <xf numFmtId="0" fontId="0" fillId="5" borderId="0" xfId="0" applyFill="1"/>
    <xf numFmtId="0" fontId="5" fillId="5" borderId="0" xfId="0" applyFont="1" applyFill="1"/>
    <xf numFmtId="165" fontId="6" fillId="5" borderId="0" xfId="0" applyNumberFormat="1" applyFont="1" applyFill="1" applyAlignment="1">
      <alignment horizontal="center"/>
    </xf>
    <xf numFmtId="0" fontId="7" fillId="5" borderId="0" xfId="0" applyFont="1" applyFill="1"/>
    <xf numFmtId="0" fontId="8" fillId="5" borderId="0" xfId="0" applyFont="1" applyFill="1"/>
    <xf numFmtId="0" fontId="9" fillId="6" borderId="12" xfId="0" applyFont="1" applyFill="1" applyBorder="1" applyAlignment="1">
      <alignment horizontal="center"/>
    </xf>
    <xf numFmtId="165" fontId="10" fillId="2" borderId="13" xfId="0" applyNumberFormat="1" applyFont="1" applyFill="1" applyBorder="1" applyAlignment="1">
      <alignment horizontal="center"/>
    </xf>
    <xf numFmtId="0" fontId="11" fillId="7" borderId="12" xfId="0" applyFont="1" applyFill="1" applyBorder="1"/>
    <xf numFmtId="0" fontId="12" fillId="2" borderId="13" xfId="0" applyFont="1" applyFill="1" applyBorder="1"/>
    <xf numFmtId="0" fontId="13" fillId="8" borderId="12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1" fillId="7" borderId="9" xfId="0" applyFont="1" applyFill="1" applyBorder="1"/>
    <xf numFmtId="0" fontId="12" fillId="2" borderId="14" xfId="0" applyFont="1" applyFill="1" applyBorder="1"/>
    <xf numFmtId="0" fontId="13" fillId="8" borderId="8" xfId="0" applyFont="1" applyFill="1" applyBorder="1" applyAlignment="1">
      <alignment horizontal="center"/>
    </xf>
    <xf numFmtId="0" fontId="16" fillId="5" borderId="0" xfId="0" applyFont="1" applyFill="1"/>
    <xf numFmtId="0" fontId="17" fillId="5" borderId="0" xfId="0" applyFont="1" applyFill="1"/>
    <xf numFmtId="10" fontId="14" fillId="8" borderId="15" xfId="0" applyNumberFormat="1" applyFont="1" applyFill="1" applyBorder="1" applyAlignment="1">
      <alignment horizontal="center"/>
    </xf>
    <xf numFmtId="0" fontId="18" fillId="9" borderId="0" xfId="0" applyFont="1" applyFill="1" applyBorder="1"/>
    <xf numFmtId="0" fontId="19" fillId="9" borderId="0" xfId="0" applyFont="1" applyFill="1" applyBorder="1"/>
    <xf numFmtId="0" fontId="20" fillId="8" borderId="8" xfId="0" applyFont="1" applyFill="1" applyBorder="1" applyAlignment="1">
      <alignment horizontal="center"/>
    </xf>
    <xf numFmtId="166" fontId="14" fillId="8" borderId="15" xfId="0" applyNumberFormat="1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14" fillId="8" borderId="14" xfId="0" applyFont="1" applyFill="1" applyBorder="1" applyAlignment="1">
      <alignment horizontal="center"/>
    </xf>
    <xf numFmtId="167" fontId="0" fillId="5" borderId="0" xfId="0" applyNumberFormat="1" applyFill="1"/>
    <xf numFmtId="0" fontId="9" fillId="5" borderId="0" xfId="0" applyFont="1" applyFill="1" applyBorder="1" applyAlignment="1">
      <alignment horizontal="center"/>
    </xf>
    <xf numFmtId="167" fontId="22" fillId="5" borderId="0" xfId="0" applyNumberFormat="1" applyFont="1" applyFill="1" applyBorder="1" applyAlignment="1">
      <alignment horizontal="center"/>
    </xf>
    <xf numFmtId="14" fontId="23" fillId="5" borderId="0" xfId="0" applyNumberFormat="1" applyFont="1" applyFill="1"/>
    <xf numFmtId="0" fontId="23" fillId="5" borderId="0" xfId="0" applyFont="1" applyFill="1"/>
    <xf numFmtId="14" fontId="24" fillId="5" borderId="0" xfId="0" applyNumberFormat="1" applyFont="1" applyFill="1"/>
    <xf numFmtId="0" fontId="25" fillId="5" borderId="0" xfId="0" applyFont="1" applyFill="1"/>
    <xf numFmtId="0" fontId="26" fillId="5" borderId="0" xfId="0" applyFont="1" applyFill="1"/>
    <xf numFmtId="0" fontId="7" fillId="0" borderId="0" xfId="0" applyFont="1"/>
    <xf numFmtId="0" fontId="15" fillId="0" borderId="0" xfId="0" applyFont="1"/>
    <xf numFmtId="0" fontId="20" fillId="0" borderId="8" xfId="0" applyFont="1" applyFill="1" applyBorder="1" applyAlignment="1">
      <alignment horizontal="center"/>
    </xf>
    <xf numFmtId="164" fontId="3" fillId="0" borderId="1" xfId="1" applyNumberFormat="1" applyFont="1" applyBorder="1"/>
    <xf numFmtId="10" fontId="3" fillId="0" borderId="1" xfId="0" applyNumberFormat="1" applyFont="1" applyBorder="1"/>
    <xf numFmtId="164" fontId="14" fillId="8" borderId="13" xfId="1" applyNumberFormat="1" applyFont="1" applyFill="1" applyBorder="1" applyAlignment="1">
      <alignment horizontal="center"/>
    </xf>
    <xf numFmtId="164" fontId="14" fillId="8" borderId="15" xfId="1" applyNumberFormat="1" applyFont="1" applyFill="1" applyBorder="1" applyAlignment="1">
      <alignment horizontal="center"/>
    </xf>
    <xf numFmtId="2" fontId="21" fillId="5" borderId="17" xfId="0" applyNumberFormat="1" applyFon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"/>
  <sheetViews>
    <sheetView tabSelected="1" workbookViewId="0">
      <selection activeCell="B1" sqref="B1"/>
    </sheetView>
  </sheetViews>
  <sheetFormatPr baseColWidth="10" defaultRowHeight="15" x14ac:dyDescent="0.25"/>
  <cols>
    <col min="3" max="3" width="6.42578125" customWidth="1"/>
    <col min="4" max="4" width="10.42578125" customWidth="1"/>
    <col min="8" max="8" width="11.42578125" style="16"/>
    <col min="13" max="13" width="11.85546875" bestFit="1" customWidth="1"/>
  </cols>
  <sheetData>
    <row r="2" spans="1:14" x14ac:dyDescent="0.25">
      <c r="A2" s="64" t="s">
        <v>5</v>
      </c>
      <c r="B2" s="64"/>
      <c r="D2" s="64" t="s">
        <v>2</v>
      </c>
      <c r="E2" s="64"/>
      <c r="G2" s="63" t="s">
        <v>18</v>
      </c>
      <c r="H2" s="63"/>
    </row>
    <row r="3" spans="1:14" x14ac:dyDescent="0.25">
      <c r="A3" s="3" t="s">
        <v>22</v>
      </c>
      <c r="B3" s="55">
        <v>2835.05</v>
      </c>
      <c r="D3" s="3" t="s">
        <v>23</v>
      </c>
      <c r="E3" s="4">
        <f>+Plazo/Pasos</f>
        <v>1.2</v>
      </c>
      <c r="G3" s="1" t="s">
        <v>30</v>
      </c>
      <c r="H3" s="9">
        <f>+D26</f>
        <v>39.277364622088925</v>
      </c>
    </row>
    <row r="4" spans="1:14" x14ac:dyDescent="0.25">
      <c r="A4" s="3" t="s">
        <v>0</v>
      </c>
      <c r="B4" s="55">
        <v>3239.59</v>
      </c>
      <c r="D4" s="3" t="s">
        <v>24</v>
      </c>
      <c r="E4" s="4">
        <f>+EXP(Sigma*SQRT(Cambio_tiempo))</f>
        <v>1.1323929183300725</v>
      </c>
      <c r="G4" s="1" t="s">
        <v>31</v>
      </c>
      <c r="H4" s="9">
        <f>+D40</f>
        <v>11.962433399832145</v>
      </c>
    </row>
    <row r="5" spans="1:14" x14ac:dyDescent="0.25">
      <c r="A5" s="3" t="s">
        <v>19</v>
      </c>
      <c r="B5" s="56">
        <v>2.6499999999999999E-2</v>
      </c>
      <c r="D5" s="3" t="s">
        <v>25</v>
      </c>
      <c r="E5" s="4">
        <f>+EXP(-Sigma*SQRT(Cambio_tiempo))</f>
        <v>0.8830857062181996</v>
      </c>
    </row>
    <row r="6" spans="1:14" x14ac:dyDescent="0.25">
      <c r="A6" s="3" t="s">
        <v>20</v>
      </c>
      <c r="B6" s="56">
        <v>0.1135</v>
      </c>
      <c r="D6" s="3" t="s">
        <v>26</v>
      </c>
      <c r="E6" s="4">
        <f>+(EXP((Tasa_Libre)*Cambio_tiempo)-Baja)/(Alza-Baja)</f>
        <v>0.59855996531648159</v>
      </c>
      <c r="F6" s="2" t="s">
        <v>29</v>
      </c>
    </row>
    <row r="7" spans="1:14" x14ac:dyDescent="0.25">
      <c r="A7" s="3" t="s">
        <v>1</v>
      </c>
      <c r="B7" s="4">
        <v>12</v>
      </c>
      <c r="D7" s="3" t="s">
        <v>27</v>
      </c>
      <c r="E7" s="4">
        <f>(Alza-EXP((Tasa_Libre)*Cambio_tiempo))/(Alza-Baja)</f>
        <v>0.40144003468351835</v>
      </c>
    </row>
    <row r="8" spans="1:14" x14ac:dyDescent="0.25">
      <c r="A8" s="3" t="s">
        <v>21</v>
      </c>
      <c r="B8" s="4">
        <v>10</v>
      </c>
      <c r="D8" s="3" t="s">
        <v>28</v>
      </c>
      <c r="E8" s="4">
        <f>EXP(-Tasa_Libre*Plazo)</f>
        <v>0.72760278841459547</v>
      </c>
    </row>
    <row r="9" spans="1:14" ht="15.75" thickBot="1" x14ac:dyDescent="0.3"/>
    <row r="10" spans="1:14" x14ac:dyDescent="0.25">
      <c r="D10" s="60" t="s">
        <v>15</v>
      </c>
      <c r="E10" s="61"/>
      <c r="F10" s="61"/>
      <c r="G10" s="61"/>
      <c r="H10" s="61"/>
      <c r="I10" s="61"/>
      <c r="J10" s="61"/>
      <c r="K10" s="61"/>
      <c r="L10" s="61"/>
      <c r="M10" s="61"/>
      <c r="N10" s="62"/>
    </row>
    <row r="11" spans="1:14" x14ac:dyDescent="0.25">
      <c r="D11" s="5" t="s">
        <v>3</v>
      </c>
      <c r="E11" s="6" t="s">
        <v>4</v>
      </c>
      <c r="F11" s="6" t="s">
        <v>6</v>
      </c>
      <c r="G11" s="6" t="s">
        <v>7</v>
      </c>
      <c r="H11" s="6" t="s">
        <v>8</v>
      </c>
      <c r="I11" s="6" t="s">
        <v>9</v>
      </c>
      <c r="J11" s="6" t="s">
        <v>10</v>
      </c>
      <c r="K11" s="6" t="s">
        <v>11</v>
      </c>
      <c r="L11" s="6" t="s">
        <v>12</v>
      </c>
      <c r="M11" s="6" t="s">
        <v>13</v>
      </c>
      <c r="N11" s="7" t="s">
        <v>14</v>
      </c>
    </row>
    <row r="12" spans="1:14" x14ac:dyDescent="0.25">
      <c r="D12" s="8">
        <f>+Precio_hoy</f>
        <v>2835.05</v>
      </c>
      <c r="E12" s="9">
        <f t="shared" ref="E12:N12" si="0">+D12*Alza</f>
        <v>3210.3905431116723</v>
      </c>
      <c r="F12" s="9">
        <f t="shared" si="0"/>
        <v>3635.4235160934932</v>
      </c>
      <c r="G12" s="9">
        <f t="shared" si="0"/>
        <v>4116.7278447548842</v>
      </c>
      <c r="H12" s="9">
        <f t="shared" si="0"/>
        <v>4661.7534580926531</v>
      </c>
      <c r="I12" s="9">
        <f t="shared" si="0"/>
        <v>5278.9366029448465</v>
      </c>
      <c r="J12" s="9">
        <f t="shared" si="0"/>
        <v>5977.8304254881541</v>
      </c>
      <c r="K12" s="9">
        <f t="shared" si="0"/>
        <v>6769.2528408008302</v>
      </c>
      <c r="L12" s="9">
        <f t="shared" si="0"/>
        <v>7665.453979308586</v>
      </c>
      <c r="M12" s="9">
        <f t="shared" si="0"/>
        <v>8680.3058019541168</v>
      </c>
      <c r="N12" s="10">
        <f t="shared" si="0"/>
        <v>9829.5168190722834</v>
      </c>
    </row>
    <row r="13" spans="1:14" x14ac:dyDescent="0.25">
      <c r="D13" s="11"/>
      <c r="E13" s="9">
        <f>+D12*Baja</f>
        <v>2503.5921314139068</v>
      </c>
      <c r="F13" s="9">
        <f t="shared" ref="F13:N13" si="1">+E13*Alza</f>
        <v>2835.05</v>
      </c>
      <c r="G13" s="9">
        <f t="shared" si="1"/>
        <v>3210.3905431116723</v>
      </c>
      <c r="H13" s="9">
        <f t="shared" si="1"/>
        <v>3635.4235160934932</v>
      </c>
      <c r="I13" s="9">
        <f t="shared" si="1"/>
        <v>4116.7278447548842</v>
      </c>
      <c r="J13" s="9">
        <f t="shared" si="1"/>
        <v>4661.7534580926531</v>
      </c>
      <c r="K13" s="9">
        <f t="shared" si="1"/>
        <v>5278.9366029448465</v>
      </c>
      <c r="L13" s="9">
        <f t="shared" si="1"/>
        <v>5977.8304254881541</v>
      </c>
      <c r="M13" s="9">
        <f t="shared" si="1"/>
        <v>6769.2528408008302</v>
      </c>
      <c r="N13" s="10">
        <f t="shared" si="1"/>
        <v>7665.453979308586</v>
      </c>
    </row>
    <row r="14" spans="1:14" x14ac:dyDescent="0.25">
      <c r="D14" s="11"/>
      <c r="E14" s="12"/>
      <c r="F14" s="9">
        <f>+E13*Baja</f>
        <v>2210.8864254519776</v>
      </c>
      <c r="G14" s="9">
        <f t="shared" ref="G14:N14" si="2">+F14*Alza</f>
        <v>2503.5921314139073</v>
      </c>
      <c r="H14" s="9">
        <f t="shared" si="2"/>
        <v>2835.0500000000006</v>
      </c>
      <c r="I14" s="9">
        <f t="shared" si="2"/>
        <v>3210.3905431116727</v>
      </c>
      <c r="J14" s="9">
        <f t="shared" si="2"/>
        <v>3635.4235160934936</v>
      </c>
      <c r="K14" s="9">
        <f t="shared" si="2"/>
        <v>4116.7278447548842</v>
      </c>
      <c r="L14" s="9">
        <f t="shared" si="2"/>
        <v>4661.7534580926531</v>
      </c>
      <c r="M14" s="9">
        <f t="shared" si="2"/>
        <v>5278.9366029448465</v>
      </c>
      <c r="N14" s="10">
        <f t="shared" si="2"/>
        <v>5977.8304254881541</v>
      </c>
    </row>
    <row r="15" spans="1:14" x14ac:dyDescent="0.25">
      <c r="D15" s="11"/>
      <c r="E15" s="12"/>
      <c r="F15" s="12"/>
      <c r="G15" s="9">
        <f>+F14*Baja</f>
        <v>1952.4022003884907</v>
      </c>
      <c r="H15" s="9">
        <f t="shared" ref="H15:N15" si="3">+G15*Alza</f>
        <v>2210.8864254519781</v>
      </c>
      <c r="I15" s="9">
        <f t="shared" si="3"/>
        <v>2503.5921314139077</v>
      </c>
      <c r="J15" s="9">
        <f t="shared" si="3"/>
        <v>2835.0500000000015</v>
      </c>
      <c r="K15" s="9">
        <f t="shared" si="3"/>
        <v>3210.3905431116737</v>
      </c>
      <c r="L15" s="9">
        <f t="shared" si="3"/>
        <v>3635.4235160934945</v>
      </c>
      <c r="M15" s="9">
        <f t="shared" si="3"/>
        <v>4116.7278447548852</v>
      </c>
      <c r="N15" s="10">
        <f t="shared" si="3"/>
        <v>4661.753458092654</v>
      </c>
    </row>
    <row r="16" spans="1:14" x14ac:dyDescent="0.25">
      <c r="D16" s="11"/>
      <c r="E16" s="12"/>
      <c r="F16" s="12"/>
      <c r="G16" s="12"/>
      <c r="H16" s="9">
        <f>+G15*Baja</f>
        <v>1724.1384759520372</v>
      </c>
      <c r="I16" s="9">
        <f t="shared" ref="I16:N16" si="4">+H16*Alza</f>
        <v>1952.4022003884909</v>
      </c>
      <c r="J16" s="9">
        <f t="shared" si="4"/>
        <v>2210.8864254519781</v>
      </c>
      <c r="K16" s="9">
        <f t="shared" si="4"/>
        <v>2503.5921314139077</v>
      </c>
      <c r="L16" s="9">
        <f t="shared" si="4"/>
        <v>2835.0500000000015</v>
      </c>
      <c r="M16" s="9">
        <f t="shared" si="4"/>
        <v>3210.3905431116737</v>
      </c>
      <c r="N16" s="10">
        <f t="shared" si="4"/>
        <v>3635.4235160934945</v>
      </c>
    </row>
    <row r="17" spans="4:14" x14ac:dyDescent="0.25">
      <c r="D17" s="11"/>
      <c r="E17" s="12"/>
      <c r="F17" s="12"/>
      <c r="G17" s="12"/>
      <c r="H17" s="12"/>
      <c r="I17" s="9">
        <f>+H16*Baja</f>
        <v>1522.5620436540751</v>
      </c>
      <c r="J17" s="9">
        <f>+I17*Alza</f>
        <v>1724.1384759520372</v>
      </c>
      <c r="K17" s="9">
        <f>+J17*Alza</f>
        <v>1952.4022003884909</v>
      </c>
      <c r="L17" s="9">
        <f>+K17*Alza</f>
        <v>2210.8864254519781</v>
      </c>
      <c r="M17" s="9">
        <f>+L17*Alza</f>
        <v>2503.5921314139077</v>
      </c>
      <c r="N17" s="10">
        <f>+M17*Alza</f>
        <v>2835.0500000000015</v>
      </c>
    </row>
    <row r="18" spans="4:14" x14ac:dyDescent="0.25">
      <c r="D18" s="11"/>
      <c r="E18" s="12"/>
      <c r="F18" s="12"/>
      <c r="G18" s="12"/>
      <c r="H18" s="12"/>
      <c r="I18" s="12"/>
      <c r="J18" s="9">
        <f>+I17*Baja</f>
        <v>1344.5527775812841</v>
      </c>
      <c r="K18" s="9">
        <f>+J18*Alza</f>
        <v>1522.5620436540751</v>
      </c>
      <c r="L18" s="9">
        <f>+K18*Alza</f>
        <v>1724.1384759520372</v>
      </c>
      <c r="M18" s="9">
        <f>+L18*Alza</f>
        <v>1952.4022003884909</v>
      </c>
      <c r="N18" s="10">
        <f>+M18*Alza</f>
        <v>2210.8864254519781</v>
      </c>
    </row>
    <row r="19" spans="4:14" x14ac:dyDescent="0.25">
      <c r="D19" s="11"/>
      <c r="E19" s="12"/>
      <c r="F19" s="12"/>
      <c r="G19" s="12"/>
      <c r="H19" s="12"/>
      <c r="I19" s="12"/>
      <c r="J19" s="12"/>
      <c r="K19" s="9">
        <f>+J18*Baja</f>
        <v>1187.3553391380101</v>
      </c>
      <c r="L19" s="9">
        <f>+K19*Alza</f>
        <v>1344.5527775812841</v>
      </c>
      <c r="M19" s="9">
        <f>+L19*Alza</f>
        <v>1522.5620436540751</v>
      </c>
      <c r="N19" s="10">
        <f>+M19*Alza</f>
        <v>1724.1384759520372</v>
      </c>
    </row>
    <row r="20" spans="4:14" x14ac:dyDescent="0.25">
      <c r="D20" s="11"/>
      <c r="E20" s="12"/>
      <c r="F20" s="12"/>
      <c r="G20" s="12"/>
      <c r="H20" s="12"/>
      <c r="I20" s="12"/>
      <c r="J20" s="12"/>
      <c r="K20" s="12"/>
      <c r="L20" s="9">
        <f>+K19*Baja</f>
        <v>1048.5365281946395</v>
      </c>
      <c r="M20" s="9">
        <f>+L20*Alza</f>
        <v>1187.3553391380101</v>
      </c>
      <c r="N20" s="10">
        <f>+M20*Alza</f>
        <v>1344.5527775812841</v>
      </c>
    </row>
    <row r="21" spans="4:14" x14ac:dyDescent="0.25">
      <c r="D21" s="11"/>
      <c r="E21" s="12"/>
      <c r="F21" s="12"/>
      <c r="G21" s="12"/>
      <c r="H21" s="12"/>
      <c r="I21" s="12"/>
      <c r="J21" s="12"/>
      <c r="K21" s="12"/>
      <c r="L21" s="12"/>
      <c r="M21" s="9">
        <f>+L20*Baja</f>
        <v>925.94762049634232</v>
      </c>
      <c r="N21" s="10">
        <f>+M21*Alza</f>
        <v>1048.5365281946395</v>
      </c>
    </row>
    <row r="22" spans="4:14" ht="15.75" thickBot="1" x14ac:dyDescent="0.3"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5">
        <f>+M21*Baja</f>
        <v>817.69110836707398</v>
      </c>
    </row>
    <row r="23" spans="4:14" ht="15.75" thickBot="1" x14ac:dyDescent="0.3">
      <c r="D23" s="16"/>
      <c r="E23" s="16"/>
      <c r="F23" s="16"/>
      <c r="G23" s="16"/>
      <c r="I23" s="16"/>
      <c r="J23" s="16"/>
      <c r="K23" s="16"/>
      <c r="L23" s="16"/>
      <c r="M23" s="16"/>
      <c r="N23" s="16"/>
    </row>
    <row r="24" spans="4:14" x14ac:dyDescent="0.25">
      <c r="D24" s="60" t="s">
        <v>16</v>
      </c>
      <c r="E24" s="61"/>
      <c r="F24" s="61"/>
      <c r="G24" s="61"/>
      <c r="H24" s="61"/>
      <c r="I24" s="61"/>
      <c r="J24" s="61"/>
      <c r="K24" s="61"/>
      <c r="L24" s="61"/>
      <c r="M24" s="61"/>
      <c r="N24" s="62"/>
    </row>
    <row r="25" spans="4:14" x14ac:dyDescent="0.25">
      <c r="D25" s="5" t="s">
        <v>3</v>
      </c>
      <c r="E25" s="6" t="s">
        <v>4</v>
      </c>
      <c r="F25" s="6" t="s">
        <v>6</v>
      </c>
      <c r="G25" s="6" t="s">
        <v>7</v>
      </c>
      <c r="H25" s="6" t="s">
        <v>8</v>
      </c>
      <c r="I25" s="6" t="s">
        <v>9</v>
      </c>
      <c r="J25" s="6" t="s">
        <v>10</v>
      </c>
      <c r="K25" s="6" t="s">
        <v>11</v>
      </c>
      <c r="L25" s="6" t="s">
        <v>12</v>
      </c>
      <c r="M25" s="6" t="s">
        <v>13</v>
      </c>
      <c r="N25" s="7" t="s">
        <v>14</v>
      </c>
    </row>
    <row r="26" spans="4:14" x14ac:dyDescent="0.25">
      <c r="D26" s="17">
        <f t="shared" ref="D26:M26" si="5">Discount*(Neutral_P*E26+Complement*E27)</f>
        <v>39.277364622088925</v>
      </c>
      <c r="E26" s="9">
        <f t="shared" si="5"/>
        <v>69.767114255747103</v>
      </c>
      <c r="F26" s="9">
        <f t="shared" si="5"/>
        <v>122.24830680310313</v>
      </c>
      <c r="G26" s="9">
        <f t="shared" si="5"/>
        <v>211.15144533761753</v>
      </c>
      <c r="H26" s="9">
        <f t="shared" si="5"/>
        <v>359.30897694807254</v>
      </c>
      <c r="I26" s="9">
        <f t="shared" si="5"/>
        <v>602.25866698266293</v>
      </c>
      <c r="J26" s="9">
        <f t="shared" si="5"/>
        <v>994.70754034147308</v>
      </c>
      <c r="K26" s="9">
        <f t="shared" si="5"/>
        <v>1620.6233914670274</v>
      </c>
      <c r="L26" s="9">
        <f t="shared" si="5"/>
        <v>2609.5598841946348</v>
      </c>
      <c r="M26" s="9">
        <f t="shared" si="5"/>
        <v>4162.7504192412343</v>
      </c>
      <c r="N26" s="10">
        <f t="shared" ref="N26:N36" si="6">MAX(N12-Ejercicio,0)</f>
        <v>6589.9268190722833</v>
      </c>
    </row>
    <row r="27" spans="4:14" x14ac:dyDescent="0.25">
      <c r="D27" s="11"/>
      <c r="E27" s="9">
        <f t="shared" ref="E27:M27" si="7">Discount*(Neutral_P*F27+Complement*F28)</f>
        <v>30.445583387473391</v>
      </c>
      <c r="F27" s="9">
        <f t="shared" si="7"/>
        <v>56.57961689170385</v>
      </c>
      <c r="G27" s="9">
        <f t="shared" si="7"/>
        <v>103.6976022594702</v>
      </c>
      <c r="H27" s="9">
        <f t="shared" si="7"/>
        <v>187.16012037813942</v>
      </c>
      <c r="I27" s="9">
        <f t="shared" si="7"/>
        <v>332.14873959399119</v>
      </c>
      <c r="J27" s="9">
        <f t="shared" si="7"/>
        <v>578.76117003591708</v>
      </c>
      <c r="K27" s="9">
        <f t="shared" si="7"/>
        <v>989.09454717147173</v>
      </c>
      <c r="L27" s="9">
        <f t="shared" si="7"/>
        <v>1657.4536328249244</v>
      </c>
      <c r="M27" s="9">
        <f t="shared" si="7"/>
        <v>2727.3348842493965</v>
      </c>
      <c r="N27" s="10">
        <f t="shared" si="6"/>
        <v>4425.8639793085858</v>
      </c>
    </row>
    <row r="28" spans="4:14" x14ac:dyDescent="0.25">
      <c r="D28" s="11"/>
      <c r="E28" s="12"/>
      <c r="F28" s="9">
        <f t="shared" ref="F28:M28" si="8">Discount*(Neutral_P*G28+Complement*G29)</f>
        <v>19.871943138253908</v>
      </c>
      <c r="G28" s="9">
        <f t="shared" si="8"/>
        <v>39.090393975898081</v>
      </c>
      <c r="H28" s="9">
        <f t="shared" si="8"/>
        <v>75.958960479627621</v>
      </c>
      <c r="I28" s="9">
        <f t="shared" si="8"/>
        <v>145.5198370809465</v>
      </c>
      <c r="J28" s="9">
        <f t="shared" si="8"/>
        <v>274.19805580225756</v>
      </c>
      <c r="K28" s="9">
        <f t="shared" si="8"/>
        <v>506.68393183139187</v>
      </c>
      <c r="L28" s="9">
        <f t="shared" si="8"/>
        <v>914.96274668843284</v>
      </c>
      <c r="M28" s="9">
        <f t="shared" si="8"/>
        <v>1607.9399101937922</v>
      </c>
      <c r="N28" s="10">
        <f t="shared" si="6"/>
        <v>2738.240425488154</v>
      </c>
    </row>
    <row r="29" spans="4:14" x14ac:dyDescent="0.25">
      <c r="D29" s="11"/>
      <c r="E29" s="12"/>
      <c r="F29" s="12"/>
      <c r="G29" s="9">
        <f t="shared" ref="G29:M29" si="9">Discount*(Neutral_P*H29+Complement*H30)</f>
        <v>9.7488583926221306</v>
      </c>
      <c r="H29" s="9">
        <f t="shared" si="9"/>
        <v>20.573226531470223</v>
      </c>
      <c r="I29" s="9">
        <f t="shared" si="9"/>
        <v>43.079518684092314</v>
      </c>
      <c r="J29" s="9">
        <f t="shared" si="9"/>
        <v>89.365852310150785</v>
      </c>
      <c r="K29" s="9">
        <f t="shared" si="9"/>
        <v>183.26667932847562</v>
      </c>
      <c r="L29" s="9">
        <f t="shared" si="9"/>
        <v>370.45208519884909</v>
      </c>
      <c r="M29" s="9">
        <f t="shared" si="9"/>
        <v>734.99052557669472</v>
      </c>
      <c r="N29" s="10">
        <f t="shared" si="6"/>
        <v>1422.1634580926539</v>
      </c>
    </row>
    <row r="30" spans="4:14" x14ac:dyDescent="0.25">
      <c r="D30" s="11"/>
      <c r="E30" s="12"/>
      <c r="F30" s="12"/>
      <c r="G30" s="12"/>
      <c r="H30" s="9">
        <f t="shared" ref="H30:M30" si="10">Discount*(Neutral_P*I30+Complement*I31)</f>
        <v>2.7010006379130029</v>
      </c>
      <c r="I30" s="9">
        <f t="shared" si="10"/>
        <v>6.2018701106168255</v>
      </c>
      <c r="J30" s="9">
        <f t="shared" si="10"/>
        <v>14.240349420532505</v>
      </c>
      <c r="K30" s="9">
        <f t="shared" si="10"/>
        <v>32.697806952085877</v>
      </c>
      <c r="L30" s="9">
        <f t="shared" si="10"/>
        <v>75.078675944167642</v>
      </c>
      <c r="M30" s="9">
        <f t="shared" si="10"/>
        <v>172.39099826447995</v>
      </c>
      <c r="N30" s="10">
        <f t="shared" si="6"/>
        <v>395.83351609349438</v>
      </c>
    </row>
    <row r="31" spans="4:14" x14ac:dyDescent="0.25">
      <c r="D31" s="11"/>
      <c r="E31" s="12"/>
      <c r="F31" s="12"/>
      <c r="G31" s="12"/>
      <c r="H31" s="12"/>
      <c r="I31" s="9">
        <f>Discount*(Neutral_P*J31+Complement*J32)</f>
        <v>0</v>
      </c>
      <c r="J31" s="9">
        <f>Discount*(Neutral_P*K31+Complement*K32)</f>
        <v>0</v>
      </c>
      <c r="K31" s="9">
        <f>Discount*(Neutral_P*L31+Complement*L32)</f>
        <v>0</v>
      </c>
      <c r="L31" s="9">
        <f>Discount*(Neutral_P*M31+Complement*M32)</f>
        <v>0</v>
      </c>
      <c r="M31" s="9">
        <f>Discount*(Neutral_P*N31+Complement*N32)</f>
        <v>0</v>
      </c>
      <c r="N31" s="10">
        <f t="shared" si="6"/>
        <v>0</v>
      </c>
    </row>
    <row r="32" spans="4:14" x14ac:dyDescent="0.25">
      <c r="D32" s="11"/>
      <c r="E32" s="12"/>
      <c r="F32" s="12"/>
      <c r="G32" s="12"/>
      <c r="H32" s="12"/>
      <c r="I32" s="12"/>
      <c r="J32" s="9">
        <f>Discount*(Neutral_P*K32+Complement*K33)</f>
        <v>0</v>
      </c>
      <c r="K32" s="9">
        <f>Discount*(Neutral_P*L32+Complement*L33)</f>
        <v>0</v>
      </c>
      <c r="L32" s="9">
        <f>Discount*(Neutral_P*M32+Complement*M33)</f>
        <v>0</v>
      </c>
      <c r="M32" s="9">
        <f>Discount*(Neutral_P*N32+Complement*N33)</f>
        <v>0</v>
      </c>
      <c r="N32" s="10">
        <f t="shared" si="6"/>
        <v>0</v>
      </c>
    </row>
    <row r="33" spans="4:14" x14ac:dyDescent="0.25">
      <c r="D33" s="11"/>
      <c r="E33" s="12"/>
      <c r="F33" s="12"/>
      <c r="G33" s="12"/>
      <c r="H33" s="12"/>
      <c r="I33" s="12"/>
      <c r="J33" s="12"/>
      <c r="K33" s="9">
        <f>Discount*(Neutral_P*L33+Complement*L34)</f>
        <v>0</v>
      </c>
      <c r="L33" s="9">
        <f>Discount*(Neutral_P*M33+Complement*M34)</f>
        <v>0</v>
      </c>
      <c r="M33" s="9">
        <f>Discount*(Neutral_P*N33+Complement*N34)</f>
        <v>0</v>
      </c>
      <c r="N33" s="10">
        <f t="shared" si="6"/>
        <v>0</v>
      </c>
    </row>
    <row r="34" spans="4:14" x14ac:dyDescent="0.25">
      <c r="D34" s="11"/>
      <c r="E34" s="12"/>
      <c r="F34" s="12"/>
      <c r="G34" s="12"/>
      <c r="H34" s="12"/>
      <c r="I34" s="12"/>
      <c r="J34" s="12"/>
      <c r="K34" s="12"/>
      <c r="L34" s="9">
        <f>Discount*(Neutral_P*M34+Complement*M35)</f>
        <v>0</v>
      </c>
      <c r="M34" s="9">
        <f>Discount*(Neutral_P*N34+Complement*N35)</f>
        <v>0</v>
      </c>
      <c r="N34" s="10">
        <f t="shared" si="6"/>
        <v>0</v>
      </c>
    </row>
    <row r="35" spans="4:14" x14ac:dyDescent="0.25">
      <c r="D35" s="11"/>
      <c r="E35" s="12"/>
      <c r="F35" s="12"/>
      <c r="G35" s="12"/>
      <c r="H35" s="12"/>
      <c r="I35" s="12"/>
      <c r="J35" s="12"/>
      <c r="K35" s="12"/>
      <c r="L35" s="12"/>
      <c r="M35" s="9">
        <f>Discount*(Neutral_P*N35+Complement*N36)</f>
        <v>0</v>
      </c>
      <c r="N35" s="10">
        <f t="shared" si="6"/>
        <v>0</v>
      </c>
    </row>
    <row r="36" spans="4:14" ht="15.75" thickBot="1" x14ac:dyDescent="0.3"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5">
        <f t="shared" si="6"/>
        <v>0</v>
      </c>
    </row>
    <row r="37" spans="4:14" ht="15.75" thickBot="1" x14ac:dyDescent="0.3">
      <c r="D37" s="16"/>
      <c r="E37" s="16"/>
      <c r="F37" s="16"/>
      <c r="G37" s="16"/>
      <c r="I37" s="16"/>
      <c r="J37" s="16"/>
      <c r="K37" s="16"/>
      <c r="L37" s="16"/>
      <c r="M37" s="16"/>
      <c r="N37" s="16"/>
    </row>
    <row r="38" spans="4:14" x14ac:dyDescent="0.25">
      <c r="D38" s="60" t="s">
        <v>17</v>
      </c>
      <c r="E38" s="61"/>
      <c r="F38" s="61"/>
      <c r="G38" s="61"/>
      <c r="H38" s="61"/>
      <c r="I38" s="61"/>
      <c r="J38" s="61"/>
      <c r="K38" s="61"/>
      <c r="L38" s="61"/>
      <c r="M38" s="61"/>
      <c r="N38" s="62"/>
    </row>
    <row r="39" spans="4:14" x14ac:dyDescent="0.25">
      <c r="D39" s="5" t="s">
        <v>3</v>
      </c>
      <c r="E39" s="6" t="s">
        <v>4</v>
      </c>
      <c r="F39" s="6" t="s">
        <v>6</v>
      </c>
      <c r="G39" s="6" t="s">
        <v>7</v>
      </c>
      <c r="H39" s="6" t="s">
        <v>8</v>
      </c>
      <c r="I39" s="6" t="s">
        <v>9</v>
      </c>
      <c r="J39" s="6" t="s">
        <v>10</v>
      </c>
      <c r="K39" s="6" t="s">
        <v>11</v>
      </c>
      <c r="L39" s="6" t="s">
        <v>12</v>
      </c>
      <c r="M39" s="6" t="s">
        <v>13</v>
      </c>
      <c r="N39" s="7" t="s">
        <v>14</v>
      </c>
    </row>
    <row r="40" spans="4:14" x14ac:dyDescent="0.25">
      <c r="D40" s="17">
        <f t="shared" ref="D40:M40" si="11">Discount*(Neutral_P*E40+Complement*E41)</f>
        <v>11.962433399832145</v>
      </c>
      <c r="E40" s="9">
        <f t="shared" si="11"/>
        <v>10.635729587076831</v>
      </c>
      <c r="F40" s="9">
        <f t="shared" si="11"/>
        <v>8.4294040748661754</v>
      </c>
      <c r="G40" s="9">
        <f t="shared" si="11"/>
        <v>5.6481804388830286</v>
      </c>
      <c r="H40" s="9">
        <f t="shared" si="11"/>
        <v>2.886272283654888</v>
      </c>
      <c r="I40" s="9">
        <f t="shared" si="11"/>
        <v>0.86007564809117476</v>
      </c>
      <c r="J40" s="9">
        <f t="shared" si="11"/>
        <v>0</v>
      </c>
      <c r="K40" s="9">
        <f t="shared" si="11"/>
        <v>0</v>
      </c>
      <c r="L40" s="9">
        <f t="shared" si="11"/>
        <v>0</v>
      </c>
      <c r="M40" s="9">
        <f t="shared" si="11"/>
        <v>0</v>
      </c>
      <c r="N40" s="10">
        <f t="shared" ref="N40:N50" si="12">MAX(Ejercicio-N12,0)</f>
        <v>0</v>
      </c>
    </row>
    <row r="41" spans="4:14" x14ac:dyDescent="0.25">
      <c r="D41" s="11"/>
      <c r="E41" s="9">
        <f t="shared" ref="E41:M41" si="13">Discount*(Neutral_P*F41+Complement*F42)</f>
        <v>25.096556616311126</v>
      </c>
      <c r="F41" s="9">
        <f t="shared" si="13"/>
        <v>23.844135182405843</v>
      </c>
      <c r="G41" s="9">
        <f t="shared" si="13"/>
        <v>20.437418942682079</v>
      </c>
      <c r="H41" s="9">
        <f t="shared" si="13"/>
        <v>15.033672665682666</v>
      </c>
      <c r="I41" s="9">
        <f t="shared" si="13"/>
        <v>8.5990856958867816</v>
      </c>
      <c r="J41" s="9">
        <f t="shared" si="13"/>
        <v>2.944568183211528</v>
      </c>
      <c r="K41" s="9">
        <f t="shared" si="13"/>
        <v>0</v>
      </c>
      <c r="L41" s="9">
        <f t="shared" si="13"/>
        <v>0</v>
      </c>
      <c r="M41" s="9">
        <f t="shared" si="13"/>
        <v>0</v>
      </c>
      <c r="N41" s="10">
        <f t="shared" si="12"/>
        <v>0</v>
      </c>
    </row>
    <row r="42" spans="4:14" x14ac:dyDescent="0.25">
      <c r="D42" s="11"/>
      <c r="E42" s="12"/>
      <c r="F42" s="9">
        <f t="shared" ref="F42:M42" si="14">Discount*(Neutral_P*G42+Complement*G43)</f>
        <v>50.368586033453042</v>
      </c>
      <c r="G42" s="9">
        <f t="shared" si="14"/>
        <v>51.160299960866134</v>
      </c>
      <c r="H42" s="9">
        <f t="shared" si="14"/>
        <v>47.554172969530562</v>
      </c>
      <c r="I42" s="9">
        <f t="shared" si="14"/>
        <v>38.647999836707527</v>
      </c>
      <c r="J42" s="9">
        <f t="shared" si="14"/>
        <v>25.049516117646018</v>
      </c>
      <c r="K42" s="9">
        <f t="shared" si="14"/>
        <v>10.081068804615777</v>
      </c>
      <c r="L42" s="9">
        <f t="shared" si="14"/>
        <v>0</v>
      </c>
      <c r="M42" s="9">
        <f t="shared" si="14"/>
        <v>0</v>
      </c>
      <c r="N42" s="10">
        <f t="shared" si="12"/>
        <v>0</v>
      </c>
    </row>
    <row r="43" spans="4:14" x14ac:dyDescent="0.25">
      <c r="D43" s="11"/>
      <c r="E43" s="12"/>
      <c r="F43" s="12"/>
      <c r="G43" s="9">
        <f t="shared" ref="G43:M43" si="15">Discount*(Neutral_P*H43+Complement*H44)</f>
        <v>96.161015969053295</v>
      </c>
      <c r="H43" s="9">
        <f t="shared" si="15"/>
        <v>104.24839090399207</v>
      </c>
      <c r="I43" s="9">
        <f t="shared" si="15"/>
        <v>105.18178896409577</v>
      </c>
      <c r="J43" s="9">
        <f t="shared" si="15"/>
        <v>94.966253306000525</v>
      </c>
      <c r="K43" s="9">
        <f t="shared" si="15"/>
        <v>70.728710791563984</v>
      </c>
      <c r="L43" s="9">
        <f t="shared" si="15"/>
        <v>34.51370181299577</v>
      </c>
      <c r="M43" s="9">
        <f t="shared" si="15"/>
        <v>0</v>
      </c>
      <c r="N43" s="10">
        <f t="shared" si="12"/>
        <v>0</v>
      </c>
    </row>
    <row r="44" spans="4:14" x14ac:dyDescent="0.25">
      <c r="D44" s="11"/>
      <c r="E44" s="12"/>
      <c r="F44" s="12"/>
      <c r="G44" s="12"/>
      <c r="H44" s="9">
        <f t="shared" ref="H44:M44" si="16">Discount*(Neutral_P*I44+Complement*I45)</f>
        <v>173.78063554273336</v>
      </c>
      <c r="I44" s="9">
        <f t="shared" si="16"/>
        <v>200.07696999793245</v>
      </c>
      <c r="J44" s="9">
        <f t="shared" si="16"/>
        <v>218.50425717947388</v>
      </c>
      <c r="K44" s="9">
        <f t="shared" si="16"/>
        <v>219.66914573613417</v>
      </c>
      <c r="L44" s="9">
        <f t="shared" si="16"/>
        <v>190.68686310615215</v>
      </c>
      <c r="M44" s="9">
        <f t="shared" si="16"/>
        <v>118.16163900111262</v>
      </c>
      <c r="N44" s="10">
        <f t="shared" si="12"/>
        <v>0</v>
      </c>
    </row>
    <row r="45" spans="4:14" x14ac:dyDescent="0.25">
      <c r="D45" s="11"/>
      <c r="E45" s="12"/>
      <c r="F45" s="12"/>
      <c r="G45" s="12"/>
      <c r="H45" s="12"/>
      <c r="I45" s="9">
        <f>Discount*(Neutral_P*J45+Complement*J46)</f>
        <v>296.63687136302252</v>
      </c>
      <c r="J45" s="9">
        <f>Discount*(Neutral_P*K45+Complement*K46)</f>
        <v>359.18972929126227</v>
      </c>
      <c r="K45" s="9">
        <f>Discount*(Neutral_P*L45+Complement*L46)</f>
        <v>420.54078618442384</v>
      </c>
      <c r="L45" s="9">
        <f>Discount*(Neutral_P*M45+Complement*M46)</f>
        <v>467.74242933888024</v>
      </c>
      <c r="M45" s="9">
        <f>Discount*(Neutral_P*N45+Complement*N46)</f>
        <v>476.65567683017304</v>
      </c>
      <c r="N45" s="10">
        <f t="shared" si="12"/>
        <v>404.5399999999986</v>
      </c>
    </row>
    <row r="46" spans="4:14" x14ac:dyDescent="0.25">
      <c r="D46" s="11"/>
      <c r="E46" s="12"/>
      <c r="F46" s="12"/>
      <c r="G46" s="12"/>
      <c r="H46" s="12"/>
      <c r="I46" s="12"/>
      <c r="J46" s="9">
        <f>Discount*(Neutral_P*K46+Complement*K47)</f>
        <v>480.00713842965627</v>
      </c>
      <c r="K46" s="9">
        <f>Discount*(Neutral_P*L46+Complement*L47)</f>
        <v>602.68766918747849</v>
      </c>
      <c r="L46" s="9">
        <f>Discount*(Neutral_P*M46+Complement*M47)</f>
        <v>742.3509251205129</v>
      </c>
      <c r="M46" s="9">
        <f>Discount*(Neutral_P*N46+Complement*N47)</f>
        <v>890.66125689923399</v>
      </c>
      <c r="N46" s="10">
        <f t="shared" si="12"/>
        <v>1028.7035745480221</v>
      </c>
    </row>
    <row r="47" spans="4:14" x14ac:dyDescent="0.25">
      <c r="D47" s="11"/>
      <c r="E47" s="12"/>
      <c r="F47" s="12"/>
      <c r="G47" s="12"/>
      <c r="H47" s="12"/>
      <c r="I47" s="12"/>
      <c r="J47" s="12"/>
      <c r="K47" s="9">
        <f>Discount*(Neutral_P*L47+Complement*L48)</f>
        <v>744.73316082601855</v>
      </c>
      <c r="L47" s="9">
        <f>Discount*(Neutral_P*M47+Complement*M48)</f>
        <v>956.50171457304407</v>
      </c>
      <c r="M47" s="9">
        <f>Discount*(Neutral_P*N47+Complement*N48)</f>
        <v>1213.5195193764596</v>
      </c>
      <c r="N47" s="10">
        <f t="shared" si="12"/>
        <v>1515.4515240479629</v>
      </c>
    </row>
    <row r="48" spans="4:14" x14ac:dyDescent="0.25">
      <c r="D48" s="11"/>
      <c r="E48" s="12"/>
      <c r="F48" s="12"/>
      <c r="G48" s="12"/>
      <c r="H48" s="12"/>
      <c r="I48" s="12"/>
      <c r="J48" s="12"/>
      <c r="K48" s="12"/>
      <c r="L48" s="9">
        <f>Discount*(Neutral_P*M48+Complement*M49)</f>
        <v>1123.5051442834285</v>
      </c>
      <c r="M48" s="9">
        <f>Discount*(Neutral_P*N48+Complement*N49)</f>
        <v>1465.2974244772195</v>
      </c>
      <c r="N48" s="10">
        <f t="shared" si="12"/>
        <v>1895.0372224187161</v>
      </c>
    </row>
    <row r="49" spans="4:14" x14ac:dyDescent="0.25">
      <c r="D49" s="11"/>
      <c r="E49" s="12"/>
      <c r="F49" s="12"/>
      <c r="G49" s="12"/>
      <c r="H49" s="12"/>
      <c r="I49" s="12"/>
      <c r="J49" s="12"/>
      <c r="K49" s="12"/>
      <c r="L49" s="12"/>
      <c r="M49" s="9">
        <f>Discount*(Neutral_P*N49+Complement*N50)</f>
        <v>1661.6439977708144</v>
      </c>
      <c r="N49" s="10">
        <f t="shared" si="12"/>
        <v>2191.0534718053605</v>
      </c>
    </row>
    <row r="50" spans="4:14" ht="15.75" thickBot="1" x14ac:dyDescent="0.3"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5">
        <f t="shared" si="12"/>
        <v>2421.8988916329263</v>
      </c>
    </row>
  </sheetData>
  <mergeCells count="6">
    <mergeCell ref="D38:N38"/>
    <mergeCell ref="G2:H2"/>
    <mergeCell ref="A2:B2"/>
    <mergeCell ref="D2:E2"/>
    <mergeCell ref="D10:N10"/>
    <mergeCell ref="D24:N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zoomScale="70" zoomScaleNormal="70" workbookViewId="0">
      <selection activeCell="F1" sqref="F1"/>
    </sheetView>
  </sheetViews>
  <sheetFormatPr baseColWidth="10" defaultRowHeight="15" x14ac:dyDescent="0.25"/>
  <cols>
    <col min="1" max="1" width="1.140625" customWidth="1"/>
    <col min="2" max="2" width="17.5703125" bestFit="1" customWidth="1"/>
    <col min="3" max="3" width="22.140625" customWidth="1"/>
    <col min="6" max="6" width="30.85546875" customWidth="1"/>
    <col min="9" max="9" width="12.28515625" bestFit="1" customWidth="1"/>
  </cols>
  <sheetData>
    <row r="1" spans="2:13" ht="30" x14ac:dyDescent="0.4">
      <c r="B1" s="18"/>
      <c r="C1" s="18"/>
      <c r="D1" s="18"/>
      <c r="E1" s="18"/>
      <c r="F1" s="19" t="s">
        <v>32</v>
      </c>
      <c r="G1" s="19"/>
      <c r="H1" s="19"/>
      <c r="I1" s="18"/>
      <c r="J1" s="18"/>
      <c r="K1" s="18"/>
      <c r="L1" s="18"/>
      <c r="M1" s="18"/>
    </row>
    <row r="2" spans="2:13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23.25" x14ac:dyDescent="0.35">
      <c r="B3" s="20">
        <f>(LN(42/40)+(0.1+((0.2^2)/2))*0.5)/(0.2*((SQRT(0.5))))</f>
        <v>0.76926262810603152</v>
      </c>
      <c r="C3" s="18"/>
      <c r="D3" s="18"/>
      <c r="E3" s="18"/>
      <c r="F3" s="21"/>
      <c r="G3" s="18"/>
      <c r="H3" s="18"/>
      <c r="I3" s="21"/>
      <c r="J3" s="18"/>
      <c r="K3" s="18"/>
      <c r="L3" s="18"/>
      <c r="M3" s="18"/>
    </row>
    <row r="4" spans="2:13" ht="15.75" thickBot="1" x14ac:dyDescent="0.3">
      <c r="B4" s="18"/>
      <c r="C4" s="18"/>
      <c r="D4" s="18"/>
      <c r="E4" s="18"/>
      <c r="F4" s="21"/>
      <c r="G4" s="18"/>
      <c r="H4" s="18"/>
      <c r="I4" s="21"/>
      <c r="J4" s="18"/>
      <c r="K4" s="18"/>
      <c r="L4" s="18"/>
      <c r="M4" s="18"/>
    </row>
    <row r="5" spans="2:13" ht="28.5" thickBot="1" x14ac:dyDescent="0.45">
      <c r="B5" s="18"/>
      <c r="C5" s="22"/>
      <c r="D5" s="18"/>
      <c r="E5" s="23" t="s">
        <v>33</v>
      </c>
      <c r="F5" s="24">
        <f>(LN(C6/C7)+(C8*C10))/(C9*(SQRT(C10)))+((0.5*C9*(SQRT(C10))))</f>
        <v>-0.88498748791717774</v>
      </c>
      <c r="G5" s="18"/>
      <c r="H5" s="25" t="s">
        <v>34</v>
      </c>
      <c r="I5" s="26">
        <f>NORMSDIST(F5)</f>
        <v>0.18808168985045559</v>
      </c>
      <c r="J5" s="18"/>
      <c r="K5" s="18"/>
      <c r="L5" s="18"/>
      <c r="M5" s="18"/>
    </row>
    <row r="6" spans="2:13" ht="28.5" thickBot="1" x14ac:dyDescent="0.45">
      <c r="B6" s="27" t="s">
        <v>35</v>
      </c>
      <c r="C6" s="57">
        <f>+Precio_hoy</f>
        <v>2835.05</v>
      </c>
      <c r="D6" s="28"/>
      <c r="E6" s="29" t="s">
        <v>36</v>
      </c>
      <c r="F6" s="30">
        <f>F5-(C9*(SQRT(C10)))</f>
        <v>-0.99848748791717779</v>
      </c>
      <c r="G6" s="18"/>
      <c r="H6" s="31" t="s">
        <v>37</v>
      </c>
      <c r="I6" s="32">
        <f>NORMSDIST(F6)</f>
        <v>0.15902151435321815</v>
      </c>
      <c r="J6" s="18"/>
      <c r="K6" s="18"/>
      <c r="L6" s="18"/>
      <c r="M6" s="18"/>
    </row>
    <row r="7" spans="2:13" ht="26.25" x14ac:dyDescent="0.4">
      <c r="B7" s="33" t="s">
        <v>38</v>
      </c>
      <c r="C7" s="58">
        <f>+'Opcion Europea'!Ejercicio</f>
        <v>3239.59</v>
      </c>
      <c r="D7" s="28"/>
      <c r="E7" s="18"/>
      <c r="F7" s="21"/>
      <c r="G7" s="18"/>
      <c r="H7" s="34"/>
      <c r="I7" s="35"/>
      <c r="J7" s="18"/>
      <c r="K7" s="18"/>
      <c r="L7" s="18"/>
      <c r="M7" s="18"/>
    </row>
    <row r="8" spans="2:13" ht="27" thickBot="1" x14ac:dyDescent="0.45">
      <c r="B8" s="33" t="s">
        <v>39</v>
      </c>
      <c r="C8" s="36">
        <f>+'Opcion Europea'!Tasa_Libre</f>
        <v>2.6499999999999999E-2</v>
      </c>
      <c r="D8" s="28"/>
      <c r="E8" s="18"/>
      <c r="F8" s="21"/>
      <c r="G8" s="18"/>
      <c r="H8" s="37"/>
      <c r="I8" s="38"/>
      <c r="J8" s="18"/>
      <c r="K8" s="18"/>
      <c r="L8" s="18"/>
      <c r="M8" s="18"/>
    </row>
    <row r="9" spans="2:13" ht="34.5" thickBot="1" x14ac:dyDescent="0.55000000000000004">
      <c r="B9" s="39" t="s">
        <v>40</v>
      </c>
      <c r="C9" s="40">
        <f>+Sigma</f>
        <v>0.1135</v>
      </c>
      <c r="D9" s="28"/>
      <c r="E9" s="41" t="s">
        <v>41</v>
      </c>
      <c r="F9" s="59">
        <f>(C6*I5)-((C7*(EXP(-C8*C10))*I6))</f>
        <v>31.529046749420331</v>
      </c>
      <c r="G9" s="18"/>
      <c r="H9" s="37"/>
      <c r="I9" s="38"/>
      <c r="J9" s="18"/>
      <c r="K9" s="18"/>
      <c r="L9" s="18"/>
      <c r="M9" s="18"/>
    </row>
    <row r="10" spans="2:13" ht="27" thickBot="1" x14ac:dyDescent="0.45">
      <c r="B10" s="42" t="s">
        <v>42</v>
      </c>
      <c r="C10" s="43">
        <v>1</v>
      </c>
      <c r="D10" s="28"/>
      <c r="E10" s="18"/>
      <c r="F10" s="21"/>
      <c r="G10" s="18"/>
      <c r="H10" s="18"/>
      <c r="I10" s="44"/>
      <c r="J10" s="18"/>
      <c r="K10" s="18"/>
      <c r="L10" s="18"/>
      <c r="M10" s="18"/>
    </row>
    <row r="11" spans="2:13" ht="23.25" x14ac:dyDescent="0.35">
      <c r="B11" s="18"/>
      <c r="C11" s="22"/>
      <c r="D11" s="18"/>
      <c r="E11" s="45"/>
      <c r="F11" s="46"/>
      <c r="G11" s="18"/>
      <c r="H11" s="18"/>
      <c r="I11" s="18"/>
      <c r="J11" s="18"/>
      <c r="K11" s="18"/>
      <c r="L11" s="18"/>
      <c r="M11" s="18"/>
    </row>
    <row r="12" spans="2:13" x14ac:dyDescent="0.25">
      <c r="B12" s="18"/>
      <c r="C12" s="18"/>
      <c r="D12" s="18"/>
      <c r="E12" s="18"/>
      <c r="F12" s="21"/>
      <c r="G12" s="18"/>
      <c r="H12" s="18"/>
      <c r="I12" s="18"/>
      <c r="J12" s="18"/>
      <c r="K12" s="18"/>
      <c r="L12" s="18"/>
      <c r="M12" s="18"/>
    </row>
    <row r="13" spans="2:13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2:13" x14ac:dyDescent="0.25">
      <c r="B14" s="18"/>
      <c r="C14" s="18"/>
      <c r="D14" s="18"/>
      <c r="E14" s="18"/>
      <c r="F14" s="21"/>
      <c r="G14" s="21"/>
      <c r="H14" s="21"/>
      <c r="I14" s="21"/>
      <c r="J14" s="21"/>
      <c r="K14" s="18"/>
      <c r="L14" s="18"/>
      <c r="M14" s="18"/>
    </row>
    <row r="15" spans="2:13" ht="20.25" x14ac:dyDescent="0.3">
      <c r="B15" s="18"/>
      <c r="C15" s="47"/>
      <c r="D15" s="48"/>
      <c r="E15" s="18"/>
      <c r="F15" s="21"/>
      <c r="G15" s="21"/>
      <c r="H15" s="21"/>
      <c r="I15" s="21"/>
      <c r="J15" s="21"/>
      <c r="K15" s="18"/>
      <c r="L15" s="18"/>
      <c r="M15" s="18"/>
    </row>
    <row r="16" spans="2:13" ht="34.5" x14ac:dyDescent="0.45">
      <c r="B16" s="18"/>
      <c r="C16" s="47"/>
      <c r="D16" s="48"/>
      <c r="E16" s="18"/>
      <c r="F16" s="49"/>
      <c r="G16" s="21"/>
      <c r="H16" s="21"/>
      <c r="I16" s="21"/>
      <c r="J16" s="21"/>
      <c r="K16" s="18"/>
      <c r="L16" s="18"/>
      <c r="M16" s="18"/>
    </row>
    <row r="17" spans="2:13" ht="34.5" x14ac:dyDescent="0.45">
      <c r="B17" s="18"/>
      <c r="C17" s="48"/>
      <c r="D17" s="48"/>
      <c r="E17" s="18"/>
      <c r="F17" s="49"/>
      <c r="G17" s="50"/>
      <c r="H17" s="51"/>
      <c r="I17" s="21"/>
      <c r="J17" s="21"/>
      <c r="K17" s="18"/>
      <c r="L17" s="18"/>
      <c r="M17" s="18"/>
    </row>
    <row r="18" spans="2:13" x14ac:dyDescent="0.25">
      <c r="B18" s="18"/>
      <c r="C18" s="18"/>
      <c r="D18" s="18"/>
      <c r="E18" s="18"/>
      <c r="F18" s="21"/>
      <c r="G18" s="21"/>
      <c r="H18" s="21"/>
      <c r="I18" s="21"/>
      <c r="J18" s="21"/>
      <c r="K18" s="18"/>
      <c r="L18" s="18"/>
      <c r="M18" s="18"/>
    </row>
    <row r="19" spans="2:13" x14ac:dyDescent="0.25">
      <c r="B19" s="18"/>
      <c r="C19" s="18"/>
      <c r="D19" s="18"/>
      <c r="E19" s="18"/>
      <c r="F19" s="21"/>
      <c r="G19" s="21"/>
      <c r="H19" s="21"/>
      <c r="I19" s="21"/>
      <c r="J19" s="21"/>
      <c r="K19" s="18"/>
      <c r="L19" s="18"/>
      <c r="M19" s="18"/>
    </row>
    <row r="20" spans="2:13" x14ac:dyDescent="0.25">
      <c r="B20" s="18"/>
      <c r="C20" s="18"/>
      <c r="D20" s="18"/>
      <c r="E20" s="18"/>
      <c r="F20" s="21"/>
      <c r="G20" s="21"/>
      <c r="H20" s="21"/>
      <c r="I20" s="21"/>
      <c r="J20" s="21"/>
      <c r="K20" s="18"/>
      <c r="L20" s="18"/>
      <c r="M20" s="18"/>
    </row>
    <row r="21" spans="2:13" x14ac:dyDescent="0.25">
      <c r="F21" s="52"/>
      <c r="G21" s="52"/>
      <c r="H21" s="52"/>
      <c r="I21" s="52"/>
      <c r="J21" s="52"/>
    </row>
    <row r="23" spans="2:13" ht="15.75" x14ac:dyDescent="0.25">
      <c r="C23" s="53" t="s">
        <v>43</v>
      </c>
    </row>
    <row r="24" spans="2:13" ht="26.25" x14ac:dyDescent="0.4">
      <c r="B24" s="54" t="s">
        <v>40</v>
      </c>
      <c r="C24" s="53" t="s">
        <v>44</v>
      </c>
    </row>
    <row r="25" spans="2:13" ht="15.75" x14ac:dyDescent="0.25">
      <c r="C25" s="53" t="s">
        <v>45</v>
      </c>
    </row>
    <row r="26" spans="2:13" ht="15.75" x14ac:dyDescent="0.25">
      <c r="C26" s="5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Opcion Europea</vt:lpstr>
      <vt:lpstr>BS</vt:lpstr>
      <vt:lpstr>'Opcion Europea'!Alza</vt:lpstr>
      <vt:lpstr>Baja</vt:lpstr>
      <vt:lpstr>Call_Europ</vt:lpstr>
      <vt:lpstr>Cambio_tiempo</vt:lpstr>
      <vt:lpstr>Complement</vt:lpstr>
      <vt:lpstr>Discount</vt:lpstr>
      <vt:lpstr>'Opcion Europea'!Ejercicio</vt:lpstr>
      <vt:lpstr>Neutral_P</vt:lpstr>
      <vt:lpstr>Parid</vt:lpstr>
      <vt:lpstr>Pasos</vt:lpstr>
      <vt:lpstr>'Opcion Europea'!Plazo</vt:lpstr>
      <vt:lpstr>Precio_hoy</vt:lpstr>
      <vt:lpstr>Put_Europ</vt:lpstr>
      <vt:lpstr>Sigma</vt:lpstr>
      <vt:lpstr>'Opcion Europea'!Tasa_Libre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2018-04-27T16:38:32Z</dcterms:created>
  <dcterms:modified xsi:type="dcterms:W3CDTF">2018-05-30T16:01:25Z</dcterms:modified>
</cp:coreProperties>
</file>