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a\OneDrive\Escritorio\LiveTiktok\"/>
    </mc:Choice>
  </mc:AlternateContent>
  <xr:revisionPtr revIDLastSave="0" documentId="13_ncr:1_{F3370024-2115-41C6-9DB8-B615CED4CDE0}" xr6:coauthVersionLast="47" xr6:coauthVersionMax="47" xr10:uidLastSave="{00000000-0000-0000-0000-000000000000}"/>
  <bookViews>
    <workbookView xWindow="-120" yWindow="-120" windowWidth="29040" windowHeight="15720" xr2:uid="{62E9B7AE-97FE-42D5-B793-9FCAA6ADFB92}"/>
  </bookViews>
  <sheets>
    <sheet name="Hoja2" sheetId="2" r:id="rId1"/>
    <sheet name="Hoja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4" i="2" l="1"/>
  <c r="AA23" i="2"/>
  <c r="AB23" i="2" s="1"/>
  <c r="AA31" i="2"/>
  <c r="Z24" i="2"/>
  <c r="K25" i="2"/>
  <c r="F34" i="2"/>
  <c r="F33" i="2"/>
  <c r="F32" i="2"/>
  <c r="I30" i="2"/>
  <c r="I26" i="2"/>
  <c r="E24" i="2" s="1"/>
  <c r="I10" i="2"/>
  <c r="I11" i="2" s="1"/>
  <c r="H10" i="2"/>
  <c r="H11" i="2" s="1"/>
  <c r="G10" i="2"/>
  <c r="G11" i="2" s="1"/>
  <c r="F10" i="2"/>
  <c r="F11" i="2" s="1"/>
  <c r="E10" i="2"/>
  <c r="E11" i="2" s="1"/>
  <c r="D10" i="2"/>
  <c r="D11" i="2" s="1"/>
  <c r="J24" i="2" l="1"/>
  <c r="J25" i="2"/>
  <c r="L25" i="2" s="1"/>
  <c r="Z25" i="2"/>
  <c r="Z26" i="2" s="1"/>
  <c r="I33" i="2"/>
  <c r="F35" i="2"/>
  <c r="F36" i="2" s="1"/>
  <c r="F37" i="2" s="1"/>
  <c r="E12" i="2"/>
  <c r="G12" i="2"/>
  <c r="H12" i="2"/>
  <c r="F12" i="2"/>
  <c r="I12" i="2"/>
  <c r="D12" i="2"/>
  <c r="J26" i="2" l="1"/>
  <c r="L24" i="2"/>
  <c r="L26" i="2" s="1"/>
  <c r="C14" i="2"/>
</calcChain>
</file>

<file path=xl/sharedStrings.xml><?xml version="1.0" encoding="utf-8"?>
<sst xmlns="http://schemas.openxmlformats.org/spreadsheetml/2006/main" count="72" uniqueCount="67">
  <si>
    <t>NIC 36</t>
  </si>
  <si>
    <t>NIC 41</t>
  </si>
  <si>
    <t>NIC 40</t>
  </si>
  <si>
    <t>FINANZAS EN LAS:</t>
  </si>
  <si>
    <t>NIIF 13</t>
  </si>
  <si>
    <t>EL MODELO VALORACION MAS UTILIZADO EN EL MUNDO FINANCIERO</t>
  </si>
  <si>
    <t>ES EL DCF : DISCOUNT CASH FLOW</t>
  </si>
  <si>
    <t>Flujos de entradas</t>
  </si>
  <si>
    <t>Flujos de salidas</t>
  </si>
  <si>
    <t>$</t>
  </si>
  <si>
    <t>Año 1</t>
  </si>
  <si>
    <t>Año 2</t>
  </si>
  <si>
    <t>Año 3</t>
  </si>
  <si>
    <t>Año 4</t>
  </si>
  <si>
    <t>Año 5</t>
  </si>
  <si>
    <t>Año 6</t>
  </si>
  <si>
    <t>$Mill</t>
  </si>
  <si>
    <t>FORECASTING</t>
  </si>
  <si>
    <t>Neto</t>
  </si>
  <si>
    <t>Tasa de interes</t>
  </si>
  <si>
    <t>VP</t>
  </si>
  <si>
    <t>WACC</t>
  </si>
  <si>
    <t>INTRODUCCION AL WACC</t>
  </si>
  <si>
    <t>ACTIVOS NO CORRIENTES</t>
  </si>
  <si>
    <t>PASIVO FINANCIERO</t>
  </si>
  <si>
    <t>PASIVOS OPERATIVOS</t>
  </si>
  <si>
    <t>ACTIVOS OPERATIVOS</t>
  </si>
  <si>
    <t>PATRIMONIO</t>
  </si>
  <si>
    <t>ESTADO DE SITUACION FINANCIERO</t>
  </si>
  <si>
    <t>Capital financiero</t>
  </si>
  <si>
    <t>El pasivo financiero tiene un costo =&gt;   Interes</t>
  </si>
  <si>
    <t>El patrimonio tiene un costo          =&gt;   Dividendo</t>
  </si>
  <si>
    <t>CAPEX</t>
  </si>
  <si>
    <t>Ventas</t>
  </si>
  <si>
    <t>Costo de ventas</t>
  </si>
  <si>
    <t>Gastos overhead</t>
  </si>
  <si>
    <t>Gastos financieros</t>
  </si>
  <si>
    <t>UAI</t>
  </si>
  <si>
    <t>Imp Rta</t>
  </si>
  <si>
    <t>Utilidad neta</t>
  </si>
  <si>
    <t>Costo del capital</t>
  </si>
  <si>
    <t>financiero</t>
  </si>
  <si>
    <t>% Costo del capital</t>
  </si>
  <si>
    <t>NIC 16</t>
  </si>
  <si>
    <t>NIC 1/NIIF 18</t>
  </si>
  <si>
    <t>W Peso</t>
  </si>
  <si>
    <t>Tasa</t>
  </si>
  <si>
    <t>GF</t>
  </si>
  <si>
    <t>UO</t>
  </si>
  <si>
    <t>IRTA</t>
  </si>
  <si>
    <t>U NETA</t>
  </si>
  <si>
    <t>CON GF</t>
  </si>
  <si>
    <t>SIN GF</t>
  </si>
  <si>
    <t>GASTO IMPUESTO A LA RENTA</t>
  </si>
  <si>
    <t>GF GENERA UN AHORRO</t>
  </si>
  <si>
    <t>Tasa Imp</t>
  </si>
  <si>
    <t>REQUISITOS DEL WACC</t>
  </si>
  <si>
    <t>Los Pesos de deuda y patrimonio, del ESF</t>
  </si>
  <si>
    <t>Tasa de la deuda : tasa actual de mercado</t>
  </si>
  <si>
    <t>Tasa del imp a la renta : de tu legislación</t>
  </si>
  <si>
    <t>Tasa del accionista?????????</t>
  </si>
  <si>
    <t>MODELO CAPM</t>
  </si>
  <si>
    <t>Capital Asset Pricing Model</t>
  </si>
  <si>
    <t>Rq = Rf + Beta  (Rm - Rf)</t>
  </si>
  <si>
    <t>USD20</t>
  </si>
  <si>
    <t>VER ESTE VIDEO POR 6 MESES</t>
  </si>
  <si>
    <t>HOJA DE CALCULO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</si>
</sst>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sz val="18"/>
      <color theme="0"/>
      <name val="Calibri"/>
      <family val="2"/>
      <scheme val="minor"/>
    </font>
    <font>
      <sz val="8"/>
      <name val="Calibri"/>
      <family val="2"/>
      <scheme val="minor"/>
    </font>
    <font>
      <sz val="14"/>
      <color theme="1"/>
      <name val="Calibri"/>
      <family val="2"/>
      <scheme val="minor"/>
    </font>
    <font>
      <b/>
      <i/>
      <sz val="14"/>
      <color theme="0"/>
      <name val="Calibri"/>
      <family val="2"/>
      <scheme val="minor"/>
    </font>
    <font>
      <sz val="20"/>
      <color theme="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EE0000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B05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5">
    <xf numFmtId="0" fontId="0" fillId="0" borderId="0" xfId="0"/>
    <xf numFmtId="0" fontId="0" fillId="2" borderId="0" xfId="0" applyFill="1"/>
    <xf numFmtId="0" fontId="2" fillId="3" borderId="0" xfId="0" applyFont="1" applyFill="1"/>
    <xf numFmtId="0" fontId="3" fillId="3" borderId="0" xfId="0" applyFont="1" applyFill="1"/>
    <xf numFmtId="0" fontId="4" fillId="3" borderId="0" xfId="0" applyFont="1" applyFill="1"/>
    <xf numFmtId="0" fontId="6" fillId="3" borderId="0" xfId="0" applyFont="1" applyFill="1" applyAlignment="1">
      <alignment horizontal="left" indent="4"/>
    </xf>
    <xf numFmtId="0" fontId="5" fillId="3" borderId="0" xfId="0" applyFont="1" applyFill="1"/>
    <xf numFmtId="0" fontId="5" fillId="3" borderId="0" xfId="0" applyFont="1" applyFill="1" applyAlignment="1">
      <alignment horizontal="center"/>
    </xf>
    <xf numFmtId="0" fontId="8" fillId="0" borderId="0" xfId="0" applyFont="1"/>
    <xf numFmtId="1" fontId="5" fillId="3" borderId="0" xfId="0" applyNumberFormat="1" applyFont="1" applyFill="1"/>
    <xf numFmtId="0" fontId="5" fillId="4" borderId="0" xfId="0" applyFont="1" applyFill="1"/>
    <xf numFmtId="1" fontId="5" fillId="4" borderId="0" xfId="0" applyNumberFormat="1" applyFont="1" applyFill="1"/>
    <xf numFmtId="9" fontId="5" fillId="3" borderId="0" xfId="0" applyNumberFormat="1" applyFont="1" applyFill="1"/>
    <xf numFmtId="0" fontId="6" fillId="5" borderId="0" xfId="0" applyFont="1" applyFill="1" applyAlignment="1">
      <alignment horizontal="left" indent="4"/>
    </xf>
    <xf numFmtId="0" fontId="2" fillId="5" borderId="0" xfId="0" applyFont="1" applyFill="1"/>
    <xf numFmtId="0" fontId="3" fillId="7" borderId="0" xfId="0" applyFont="1" applyFill="1"/>
    <xf numFmtId="0" fontId="3" fillId="7" borderId="0" xfId="0" applyFont="1" applyFill="1" applyAlignment="1">
      <alignment horizontal="center"/>
    </xf>
    <xf numFmtId="0" fontId="3" fillId="8" borderId="0" xfId="0" applyFont="1" applyFill="1"/>
    <xf numFmtId="0" fontId="5" fillId="8" borderId="0" xfId="0" applyFont="1" applyFill="1"/>
    <xf numFmtId="0" fontId="5" fillId="9" borderId="0" xfId="0" applyFont="1" applyFill="1"/>
    <xf numFmtId="0" fontId="5" fillId="10" borderId="0" xfId="0" applyFont="1" applyFill="1"/>
    <xf numFmtId="0" fontId="3" fillId="9" borderId="0" xfId="0" applyFont="1" applyFill="1"/>
    <xf numFmtId="0" fontId="9" fillId="3" borderId="0" xfId="0" applyFont="1" applyFill="1"/>
    <xf numFmtId="0" fontId="3" fillId="11" borderId="0" xfId="0" applyFont="1" applyFill="1"/>
    <xf numFmtId="0" fontId="5" fillId="5" borderId="0" xfId="0" applyFont="1" applyFill="1"/>
    <xf numFmtId="0" fontId="5" fillId="3" borderId="1" xfId="0" applyFont="1" applyFill="1" applyBorder="1"/>
    <xf numFmtId="0" fontId="5" fillId="3" borderId="2" xfId="0" applyFont="1" applyFill="1" applyBorder="1"/>
    <xf numFmtId="0" fontId="5" fillId="3" borderId="3" xfId="0" applyFont="1" applyFill="1" applyBorder="1"/>
    <xf numFmtId="0" fontId="5" fillId="3" borderId="4" xfId="0" applyFont="1" applyFill="1" applyBorder="1"/>
    <xf numFmtId="0" fontId="5" fillId="3" borderId="5" xfId="0" applyFont="1" applyFill="1" applyBorder="1"/>
    <xf numFmtId="0" fontId="3" fillId="11" borderId="5" xfId="0" applyFont="1" applyFill="1" applyBorder="1"/>
    <xf numFmtId="0" fontId="5" fillId="4" borderId="4" xfId="0" applyFont="1" applyFill="1" applyBorder="1"/>
    <xf numFmtId="0" fontId="5" fillId="4" borderId="5" xfId="0" applyFont="1" applyFill="1" applyBorder="1"/>
    <xf numFmtId="1" fontId="5" fillId="3" borderId="5" xfId="0" applyNumberFormat="1" applyFont="1" applyFill="1" applyBorder="1"/>
    <xf numFmtId="0" fontId="5" fillId="4" borderId="6" xfId="0" applyFont="1" applyFill="1" applyBorder="1"/>
    <xf numFmtId="0" fontId="5" fillId="4" borderId="7" xfId="0" applyFont="1" applyFill="1" applyBorder="1"/>
    <xf numFmtId="1" fontId="5" fillId="5" borderId="8" xfId="0" applyNumberFormat="1" applyFont="1" applyFill="1" applyBorder="1"/>
    <xf numFmtId="9" fontId="3" fillId="3" borderId="0" xfId="0" applyNumberFormat="1" applyFont="1" applyFill="1"/>
    <xf numFmtId="0" fontId="3" fillId="3" borderId="0" xfId="0" applyFont="1" applyFill="1" applyAlignment="1">
      <alignment horizontal="center"/>
    </xf>
    <xf numFmtId="0" fontId="6" fillId="5" borderId="0" xfId="0" applyFont="1" applyFill="1"/>
    <xf numFmtId="0" fontId="9" fillId="4" borderId="0" xfId="0" applyFont="1" applyFill="1"/>
    <xf numFmtId="10" fontId="5" fillId="3" borderId="0" xfId="1" applyNumberFormat="1" applyFont="1" applyFill="1"/>
    <xf numFmtId="10" fontId="3" fillId="5" borderId="0" xfId="1" applyNumberFormat="1" applyFont="1" applyFill="1"/>
    <xf numFmtId="0" fontId="5" fillId="6" borderId="0" xfId="0" applyFont="1" applyFill="1"/>
    <xf numFmtId="0" fontId="10" fillId="3" borderId="0" xfId="0" applyFont="1" applyFill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597477</xdr:colOff>
      <xdr:row>29</xdr:row>
      <xdr:rowOff>60612</xdr:rowOff>
    </xdr:from>
    <xdr:to>
      <xdr:col>13</xdr:col>
      <xdr:colOff>554181</xdr:colOff>
      <xdr:row>32</xdr:row>
      <xdr:rowOff>129884</xdr:rowOff>
    </xdr:to>
    <xdr:sp macro="" textlink="">
      <xdr:nvSpPr>
        <xdr:cNvPr id="2" name="Flecha: hacia la izquierda 1">
          <a:extLst>
            <a:ext uri="{FF2B5EF4-FFF2-40B4-BE49-F238E27FC236}">
              <a16:creationId xmlns:a16="http://schemas.microsoft.com/office/drawing/2014/main" id="{1A20D6C5-A2E6-EA6F-D854-A4AA110DE4A4}"/>
            </a:ext>
          </a:extLst>
        </xdr:cNvPr>
        <xdr:cNvSpPr/>
      </xdr:nvSpPr>
      <xdr:spPr>
        <a:xfrm rot="5138449">
          <a:off x="9022772" y="7386203"/>
          <a:ext cx="805295" cy="718704"/>
        </a:xfrm>
        <a:prstGeom prst="leftArrow">
          <a:avLst/>
        </a:prstGeom>
        <a:solidFill>
          <a:srgbClr val="FFFF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16</xdr:col>
      <xdr:colOff>182702</xdr:colOff>
      <xdr:row>42</xdr:row>
      <xdr:rowOff>153538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017E2FF-66A1-682C-CDB7-3F99AE4694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2374702" cy="8154538"/>
        </a:xfrm>
        <a:prstGeom prst="rect">
          <a:avLst/>
        </a:prstGeom>
      </xdr:spPr>
    </xdr:pic>
    <xdr:clientData/>
  </xdr:twoCellAnchor>
  <xdr:twoCellAnchor editAs="oneCell">
    <xdr:from>
      <xdr:col>4</xdr:col>
      <xdr:colOff>200025</xdr:colOff>
      <xdr:row>42</xdr:row>
      <xdr:rowOff>171450</xdr:rowOff>
    </xdr:from>
    <xdr:to>
      <xdr:col>15</xdr:col>
      <xdr:colOff>601301</xdr:colOff>
      <xdr:row>53</xdr:row>
      <xdr:rowOff>86006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FBF5816-A487-40C8-9261-9C4BDDED7E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248025" y="8172450"/>
          <a:ext cx="8783276" cy="20100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AA7AB3-934A-4E80-8EA1-35164B8B540E}">
  <dimension ref="A1:AC37"/>
  <sheetViews>
    <sheetView tabSelected="1" zoomScale="110" zoomScaleNormal="110" workbookViewId="0">
      <pane ySplit="3" topLeftCell="A4" activePane="bottomLeft" state="frozen"/>
      <selection pane="bottomLeft"/>
    </sheetView>
  </sheetViews>
  <sheetFormatPr baseColWidth="10" defaultRowHeight="18.75" x14ac:dyDescent="0.3"/>
  <cols>
    <col min="1" max="3" width="11.42578125" style="6"/>
    <col min="4" max="4" width="7.42578125" style="6" customWidth="1"/>
    <col min="5" max="7" width="11.42578125" style="6"/>
    <col min="8" max="8" width="5.28515625" style="6" customWidth="1"/>
    <col min="9" max="29" width="11.42578125" style="6"/>
    <col min="30" max="16384" width="11.42578125" style="8"/>
  </cols>
  <sheetData>
    <row r="1" spans="1:29" customFormat="1" ht="26.25" x14ac:dyDescent="0.4">
      <c r="A1" s="4" t="s">
        <v>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</row>
    <row r="2" spans="1:29" customFormat="1" ht="23.25" x14ac:dyDescent="0.35">
      <c r="A2" s="39" t="s">
        <v>44</v>
      </c>
      <c r="B2" s="14"/>
      <c r="C2" s="13" t="s">
        <v>43</v>
      </c>
      <c r="D2" s="14"/>
      <c r="E2" s="13" t="s">
        <v>2</v>
      </c>
      <c r="F2" s="14"/>
      <c r="G2" s="13" t="s">
        <v>1</v>
      </c>
      <c r="H2" s="14"/>
      <c r="I2" s="13" t="s">
        <v>4</v>
      </c>
      <c r="J2" s="14"/>
      <c r="K2" s="13" t="s">
        <v>0</v>
      </c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2"/>
    </row>
    <row r="3" spans="1:29" customFormat="1" ht="6.75" customHeight="1" x14ac:dyDescent="0.25"/>
    <row r="4" spans="1:29" customFormat="1" ht="23.25" x14ac:dyDescent="0.35">
      <c r="A4" s="5"/>
      <c r="B4" s="2"/>
      <c r="C4" s="5"/>
      <c r="D4" s="2"/>
      <c r="E4" s="5"/>
      <c r="F4" s="2"/>
      <c r="G4" s="5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</row>
    <row r="5" spans="1:29" customFormat="1" ht="23.25" x14ac:dyDescent="0.35">
      <c r="A5" s="5" t="s">
        <v>5</v>
      </c>
      <c r="B5" s="2"/>
      <c r="C5" s="5"/>
      <c r="D5" s="2"/>
      <c r="E5" s="5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</row>
    <row r="6" spans="1:29" customFormat="1" ht="23.25" x14ac:dyDescent="0.35">
      <c r="A6" s="5" t="s">
        <v>6</v>
      </c>
      <c r="B6" s="2"/>
      <c r="C6" s="5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</row>
    <row r="7" spans="1:29" customFormat="1" ht="23.25" x14ac:dyDescent="0.35">
      <c r="A7" s="5" t="s">
        <v>17</v>
      </c>
      <c r="B7" s="2"/>
      <c r="C7" s="5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</row>
    <row r="8" spans="1:29" customFormat="1" ht="23.25" x14ac:dyDescent="0.35">
      <c r="A8" s="5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</row>
    <row r="9" spans="1:29" x14ac:dyDescent="0.3">
      <c r="A9" s="6" t="s">
        <v>16</v>
      </c>
      <c r="C9" s="2"/>
      <c r="D9" s="7" t="s">
        <v>10</v>
      </c>
      <c r="E9" s="7" t="s">
        <v>11</v>
      </c>
      <c r="F9" s="7" t="s">
        <v>12</v>
      </c>
      <c r="G9" s="7" t="s">
        <v>13</v>
      </c>
      <c r="H9" s="7" t="s">
        <v>14</v>
      </c>
      <c r="I9" s="7" t="s">
        <v>15</v>
      </c>
    </row>
    <row r="10" spans="1:29" x14ac:dyDescent="0.3">
      <c r="A10" s="6" t="s">
        <v>7</v>
      </c>
      <c r="D10" s="6">
        <f ca="1">RANDBETWEEN(100,500)</f>
        <v>235</v>
      </c>
      <c r="E10" s="6">
        <f t="shared" ref="E10:I10" ca="1" si="0">RANDBETWEEN(100,500)</f>
        <v>364</v>
      </c>
      <c r="F10" s="6">
        <f t="shared" ca="1" si="0"/>
        <v>357</v>
      </c>
      <c r="G10" s="6">
        <f t="shared" ca="1" si="0"/>
        <v>369</v>
      </c>
      <c r="H10" s="6">
        <f t="shared" ca="1" si="0"/>
        <v>490</v>
      </c>
      <c r="I10" s="6">
        <f t="shared" ca="1" si="0"/>
        <v>200</v>
      </c>
    </row>
    <row r="11" spans="1:29" x14ac:dyDescent="0.3">
      <c r="A11" s="6" t="s">
        <v>8</v>
      </c>
      <c r="D11" s="9">
        <f t="shared" ref="D11" ca="1" si="1">-D10*45%</f>
        <v>-105.75</v>
      </c>
      <c r="E11" s="9">
        <f t="shared" ref="E11" ca="1" si="2">-E10*45%</f>
        <v>-163.80000000000001</v>
      </c>
      <c r="F11" s="9">
        <f t="shared" ref="F11" ca="1" si="3">-F10*45%</f>
        <v>-160.65</v>
      </c>
      <c r="G11" s="9">
        <f t="shared" ref="G11" ca="1" si="4">-G10*45%</f>
        <v>-166.05</v>
      </c>
      <c r="H11" s="9">
        <f t="shared" ref="H11:I11" ca="1" si="5">-H10*45%</f>
        <v>-220.5</v>
      </c>
      <c r="I11" s="9">
        <f t="shared" ca="1" si="5"/>
        <v>-90</v>
      </c>
    </row>
    <row r="12" spans="1:29" x14ac:dyDescent="0.3">
      <c r="A12" s="10" t="s">
        <v>18</v>
      </c>
      <c r="B12" s="10"/>
      <c r="C12" s="10"/>
      <c r="D12" s="11">
        <f ca="1">+D10+D11</f>
        <v>129.25</v>
      </c>
      <c r="E12" s="11">
        <f t="shared" ref="E12:I12" ca="1" si="6">+E10+E11</f>
        <v>200.2</v>
      </c>
      <c r="F12" s="11">
        <f t="shared" ca="1" si="6"/>
        <v>196.35</v>
      </c>
      <c r="G12" s="11">
        <f t="shared" ca="1" si="6"/>
        <v>202.95</v>
      </c>
      <c r="H12" s="11">
        <f t="shared" ca="1" si="6"/>
        <v>269.5</v>
      </c>
      <c r="I12" s="11">
        <f t="shared" ca="1" si="6"/>
        <v>110</v>
      </c>
    </row>
    <row r="13" spans="1:29" x14ac:dyDescent="0.3">
      <c r="A13" s="6" t="s">
        <v>19</v>
      </c>
      <c r="C13" s="12">
        <v>0.1</v>
      </c>
      <c r="D13" s="16" t="s">
        <v>21</v>
      </c>
    </row>
    <row r="14" spans="1:29" x14ac:dyDescent="0.3">
      <c r="A14" s="10" t="s">
        <v>20</v>
      </c>
      <c r="B14" s="10"/>
      <c r="C14" s="11">
        <f ca="1">NPV(C13,D12:I12)</f>
        <v>798.52321624826902</v>
      </c>
    </row>
    <row r="16" spans="1:29" x14ac:dyDescent="0.3">
      <c r="A16" s="17" t="s">
        <v>22</v>
      </c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</row>
    <row r="18" spans="2:28" x14ac:dyDescent="0.3">
      <c r="B18" s="22" t="s">
        <v>28</v>
      </c>
    </row>
    <row r="19" spans="2:28" x14ac:dyDescent="0.3">
      <c r="B19" s="18"/>
      <c r="C19" s="18"/>
      <c r="D19" s="18"/>
      <c r="E19" s="18"/>
      <c r="F19" s="19"/>
      <c r="G19" s="19"/>
      <c r="H19" s="19"/>
      <c r="I19" s="19"/>
    </row>
    <row r="20" spans="2:28" x14ac:dyDescent="0.3">
      <c r="B20" s="18" t="s">
        <v>26</v>
      </c>
      <c r="C20" s="18"/>
      <c r="D20" s="18"/>
      <c r="E20" s="18"/>
      <c r="F20" s="21" t="s">
        <v>25</v>
      </c>
      <c r="G20" s="19"/>
      <c r="H20" s="19"/>
      <c r="I20" s="19"/>
      <c r="K20" s="6" t="s">
        <v>55</v>
      </c>
      <c r="M20" s="3" t="s">
        <v>56</v>
      </c>
    </row>
    <row r="21" spans="2:28" x14ac:dyDescent="0.3">
      <c r="B21" s="18"/>
      <c r="C21" s="18"/>
      <c r="D21" s="18"/>
      <c r="E21" s="18"/>
      <c r="F21" s="19"/>
      <c r="G21" s="19"/>
      <c r="H21" s="19"/>
      <c r="I21" s="19"/>
      <c r="K21" s="12">
        <v>0.3</v>
      </c>
      <c r="M21" s="6" t="s">
        <v>57</v>
      </c>
    </row>
    <row r="22" spans="2:28" x14ac:dyDescent="0.3">
      <c r="B22" s="20"/>
      <c r="C22" s="20"/>
      <c r="D22" s="20"/>
      <c r="E22" s="20"/>
      <c r="F22" s="19"/>
      <c r="G22" s="19"/>
      <c r="H22" s="19"/>
      <c r="I22" s="19"/>
      <c r="M22" s="6" t="s">
        <v>58</v>
      </c>
      <c r="Y22" s="6" t="s">
        <v>48</v>
      </c>
      <c r="Z22" s="6">
        <v>1000</v>
      </c>
    </row>
    <row r="23" spans="2:28" x14ac:dyDescent="0.3">
      <c r="B23" s="20" t="s">
        <v>23</v>
      </c>
      <c r="C23" s="20"/>
      <c r="D23" s="20"/>
      <c r="E23" s="20"/>
      <c r="F23" s="10"/>
      <c r="G23" s="10"/>
      <c r="H23" s="10"/>
      <c r="I23" s="10"/>
      <c r="J23" s="38" t="s">
        <v>45</v>
      </c>
      <c r="K23" s="38" t="s">
        <v>46</v>
      </c>
      <c r="L23" s="38" t="s">
        <v>21</v>
      </c>
      <c r="M23" s="6" t="s">
        <v>59</v>
      </c>
      <c r="Y23" s="6" t="s">
        <v>47</v>
      </c>
      <c r="Z23" s="6">
        <v>-100</v>
      </c>
      <c r="AA23" s="6">
        <f>-Z23*AA25</f>
        <v>30</v>
      </c>
      <c r="AB23" s="6">
        <f>+Z23+AA23</f>
        <v>-70</v>
      </c>
    </row>
    <row r="24" spans="2:28" x14ac:dyDescent="0.3">
      <c r="B24" s="20"/>
      <c r="C24" s="20" t="s">
        <v>32</v>
      </c>
      <c r="D24" s="20"/>
      <c r="E24" s="20">
        <f>+I26</f>
        <v>1000</v>
      </c>
      <c r="F24" s="10" t="s">
        <v>24</v>
      </c>
      <c r="G24" s="10"/>
      <c r="H24" s="10"/>
      <c r="I24" s="10">
        <v>300</v>
      </c>
      <c r="J24" s="41">
        <f>+I24/$I$26</f>
        <v>0.3</v>
      </c>
      <c r="K24" s="41">
        <f>+I28/I24*(1-K21)</f>
        <v>6.9999999999999993E-2</v>
      </c>
      <c r="L24" s="41">
        <f>+J24*K24</f>
        <v>2.0999999999999998E-2</v>
      </c>
      <c r="M24" s="3" t="s">
        <v>60</v>
      </c>
      <c r="Y24" s="43" t="s">
        <v>37</v>
      </c>
      <c r="Z24" s="43">
        <f>+Z22+Z23</f>
        <v>900</v>
      </c>
    </row>
    <row r="25" spans="2:28" x14ac:dyDescent="0.3">
      <c r="B25" s="20"/>
      <c r="C25" s="20"/>
      <c r="D25" s="20"/>
      <c r="E25" s="20"/>
      <c r="F25" s="10" t="s">
        <v>27</v>
      </c>
      <c r="G25" s="10"/>
      <c r="H25" s="10"/>
      <c r="I25" s="10">
        <v>700</v>
      </c>
      <c r="J25" s="41">
        <f>+I25/$I$26</f>
        <v>0.7</v>
      </c>
      <c r="K25" s="41">
        <f>+I29/I25</f>
        <v>0.2</v>
      </c>
      <c r="L25" s="41">
        <f>+J25*K25</f>
        <v>0.13999999999999999</v>
      </c>
      <c r="Y25" s="6" t="s">
        <v>49</v>
      </c>
      <c r="Z25" s="6">
        <f>-Z24*AA25</f>
        <v>-270</v>
      </c>
      <c r="AA25" s="12">
        <v>0.3</v>
      </c>
    </row>
    <row r="26" spans="2:28" x14ac:dyDescent="0.3">
      <c r="B26" s="20"/>
      <c r="C26" s="20"/>
      <c r="D26" s="20"/>
      <c r="E26" s="20"/>
      <c r="F26" s="40" t="s">
        <v>29</v>
      </c>
      <c r="G26" s="10"/>
      <c r="H26" s="10"/>
      <c r="I26" s="10">
        <f>+I24+I25</f>
        <v>1000</v>
      </c>
      <c r="J26" s="41">
        <f>+J24+J25</f>
        <v>1</v>
      </c>
      <c r="L26" s="42">
        <f>+L24+L25</f>
        <v>0.16099999999999998</v>
      </c>
      <c r="M26" s="3" t="s">
        <v>61</v>
      </c>
      <c r="Y26" s="43" t="s">
        <v>50</v>
      </c>
      <c r="Z26" s="43">
        <f>+Z24+Z25</f>
        <v>630</v>
      </c>
    </row>
    <row r="27" spans="2:28" x14ac:dyDescent="0.3">
      <c r="M27" s="22" t="s">
        <v>62</v>
      </c>
    </row>
    <row r="28" spans="2:28" x14ac:dyDescent="0.3">
      <c r="B28" s="6" t="s">
        <v>30</v>
      </c>
      <c r="H28" s="6" t="s">
        <v>9</v>
      </c>
      <c r="I28" s="23">
        <v>30</v>
      </c>
      <c r="M28" s="15" t="s">
        <v>63</v>
      </c>
      <c r="N28" s="15"/>
      <c r="O28" s="15"/>
      <c r="X28" s="6" t="s">
        <v>53</v>
      </c>
    </row>
    <row r="29" spans="2:28" x14ac:dyDescent="0.3">
      <c r="B29" s="6" t="s">
        <v>31</v>
      </c>
      <c r="H29" s="6" t="s">
        <v>9</v>
      </c>
      <c r="I29" s="24">
        <v>140</v>
      </c>
      <c r="X29" s="6" t="s">
        <v>51</v>
      </c>
      <c r="AA29" s="6">
        <v>270</v>
      </c>
    </row>
    <row r="30" spans="2:28" ht="19.5" thickBot="1" x14ac:dyDescent="0.35">
      <c r="I30" s="6">
        <f>+I28+I29</f>
        <v>170</v>
      </c>
      <c r="J30" s="3" t="s">
        <v>40</v>
      </c>
      <c r="X30" s="6" t="s">
        <v>52</v>
      </c>
      <c r="AA30" s="6">
        <v>300</v>
      </c>
    </row>
    <row r="31" spans="2:28" x14ac:dyDescent="0.3">
      <c r="B31" s="25" t="s">
        <v>33</v>
      </c>
      <c r="C31" s="26"/>
      <c r="D31" s="26"/>
      <c r="E31" s="26"/>
      <c r="F31" s="27">
        <v>418.18181818181819</v>
      </c>
      <c r="J31" s="3" t="s">
        <v>41</v>
      </c>
      <c r="X31" s="6" t="s">
        <v>54</v>
      </c>
      <c r="AA31" s="6">
        <f>+AA30-AA29</f>
        <v>30</v>
      </c>
    </row>
    <row r="32" spans="2:28" x14ac:dyDescent="0.3">
      <c r="B32" s="28" t="s">
        <v>34</v>
      </c>
      <c r="F32" s="29">
        <f>-F31*0.4</f>
        <v>-167.27272727272728</v>
      </c>
    </row>
    <row r="33" spans="2:10" x14ac:dyDescent="0.3">
      <c r="B33" s="28" t="s">
        <v>35</v>
      </c>
      <c r="F33" s="29">
        <f>-F31*0.05</f>
        <v>-20.90909090909091</v>
      </c>
      <c r="I33" s="37">
        <f>+I30/I26</f>
        <v>0.17</v>
      </c>
      <c r="J33" s="3" t="s">
        <v>42</v>
      </c>
    </row>
    <row r="34" spans="2:10" x14ac:dyDescent="0.3">
      <c r="B34" s="28" t="s">
        <v>36</v>
      </c>
      <c r="F34" s="30">
        <f>-I28</f>
        <v>-30</v>
      </c>
      <c r="I34" s="38" t="s">
        <v>21</v>
      </c>
      <c r="J34" s="3" t="s">
        <v>41</v>
      </c>
    </row>
    <row r="35" spans="2:10" x14ac:dyDescent="0.3">
      <c r="B35" s="31" t="s">
        <v>37</v>
      </c>
      <c r="C35" s="10"/>
      <c r="D35" s="10"/>
      <c r="E35" s="10"/>
      <c r="F35" s="32">
        <f>SUM(F31:F34)</f>
        <v>200</v>
      </c>
    </row>
    <row r="36" spans="2:10" x14ac:dyDescent="0.3">
      <c r="B36" s="28" t="s">
        <v>38</v>
      </c>
      <c r="E36" s="12">
        <v>0.3</v>
      </c>
      <c r="F36" s="33">
        <f>-E36*F35</f>
        <v>-60</v>
      </c>
    </row>
    <row r="37" spans="2:10" ht="19.5" thickBot="1" x14ac:dyDescent="0.35">
      <c r="B37" s="34" t="s">
        <v>39</v>
      </c>
      <c r="C37" s="35"/>
      <c r="D37" s="35"/>
      <c r="E37" s="35"/>
      <c r="F37" s="36">
        <f>+F35+F36</f>
        <v>140</v>
      </c>
    </row>
  </sheetData>
  <phoneticPr fontId="7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FB21F4-DC1C-4F22-90CC-888EA3039458}">
  <dimension ref="A2:P58"/>
  <sheetViews>
    <sheetView topLeftCell="D44" workbookViewId="0">
      <selection activeCell="E59" sqref="E59"/>
    </sheetView>
  </sheetViews>
  <sheetFormatPr baseColWidth="10" defaultRowHeight="15" x14ac:dyDescent="0.25"/>
  <sheetData>
    <row r="2" spans="1:16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spans="1:16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</row>
    <row r="10" spans="1:16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</row>
    <row r="11" spans="1:16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</row>
    <row r="12" spans="1:16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6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</row>
    <row r="16" spans="1:16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</row>
    <row r="17" spans="1:16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</row>
    <row r="18" spans="1:16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</row>
    <row r="19" spans="1:16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</row>
    <row r="20" spans="1:16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</row>
    <row r="21" spans="1:16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</row>
    <row r="23" spans="1:16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</row>
    <row r="24" spans="1:16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</row>
    <row r="25" spans="1:16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</row>
    <row r="26" spans="1:16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</row>
    <row r="27" spans="1:16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1:16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</row>
    <row r="30" spans="1:16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</row>
    <row r="31" spans="1:16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</row>
    <row r="32" spans="1:16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</row>
    <row r="33" spans="1:16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</row>
    <row r="34" spans="1:16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</row>
    <row r="35" spans="1:16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</row>
    <row r="36" spans="1:16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</row>
    <row r="37" spans="1:16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</row>
    <row r="38" spans="1:16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</row>
    <row r="39" spans="1:16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</row>
    <row r="40" spans="1:16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</row>
    <row r="41" spans="1:16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</row>
    <row r="42" spans="1:16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1:16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</row>
    <row r="44" spans="1:16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1:16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</row>
    <row r="46" spans="1:16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</row>
    <row r="47" spans="1:16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</row>
    <row r="48" spans="1:16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1:16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1:16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</row>
    <row r="52" spans="1:16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</row>
    <row r="54" spans="1:16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</row>
    <row r="55" spans="1:16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</row>
    <row r="56" spans="1:16" s="44" customFormat="1" ht="26.25" x14ac:dyDescent="0.4">
      <c r="E56" s="4" t="s">
        <v>64</v>
      </c>
    </row>
    <row r="57" spans="1:16" s="44" customFormat="1" ht="26.25" x14ac:dyDescent="0.4">
      <c r="E57" s="44" t="s">
        <v>65</v>
      </c>
    </row>
    <row r="58" spans="1:16" s="44" customFormat="1" ht="26.25" x14ac:dyDescent="0.4">
      <c r="E58" s="44" t="s">
        <v>66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Hoja2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Freddy Llanto</dc:creator>
  <cp:lastModifiedBy>Freddy Llanto</cp:lastModifiedBy>
  <dcterms:created xsi:type="dcterms:W3CDTF">2025-07-06T03:14:31Z</dcterms:created>
  <dcterms:modified xsi:type="dcterms:W3CDTF">2025-07-17T15:49:48Z</dcterms:modified>
</cp:coreProperties>
</file>