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0B11ADA5-2D6F-4831-B1C8-2C245920B46E}" xr6:coauthVersionLast="47" xr6:coauthVersionMax="47" xr10:uidLastSave="{00000000-0000-0000-0000-000000000000}"/>
  <bookViews>
    <workbookView xWindow="-120" yWindow="-120" windowWidth="29040" windowHeight="15720" activeTab="1" xr2:uid="{A8BE99C3-85F4-4248-9EB9-D521B6B962BA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7" i="2" s="1"/>
  <c r="F8" i="2" s="1"/>
  <c r="F9" i="2" s="1"/>
  <c r="F10" i="2" s="1"/>
  <c r="F11" i="2" s="1"/>
  <c r="F12" i="2" s="1"/>
  <c r="F13" i="2" s="1"/>
  <c r="F14" i="2" s="1"/>
  <c r="C7" i="2"/>
  <c r="C96" i="1"/>
  <c r="D96" i="1" s="1"/>
  <c r="B97" i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C73" i="1"/>
  <c r="D73" i="1" s="1"/>
  <c r="B74" i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D45" i="1"/>
  <c r="D64" i="1" s="1"/>
  <c r="C45" i="1"/>
  <c r="C64" i="1" s="1"/>
  <c r="C63" i="1"/>
  <c r="D63" i="1" s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F35" i="1"/>
  <c r="F34" i="1"/>
  <c r="E39" i="1"/>
  <c r="C18" i="1"/>
  <c r="C17" i="1"/>
  <c r="E12" i="1"/>
  <c r="C8" i="2" l="1"/>
  <c r="C9" i="2" s="1"/>
  <c r="D65" i="1"/>
  <c r="E73" i="1"/>
  <c r="C74" i="1" s="1"/>
  <c r="G73" i="1"/>
  <c r="F40" i="1"/>
  <c r="F41" i="1" s="1"/>
  <c r="D74" i="1"/>
  <c r="E74" i="1" s="1"/>
  <c r="C75" i="1" s="1"/>
  <c r="C20" i="1"/>
  <c r="F13" i="1" s="1"/>
  <c r="F14" i="1" s="1"/>
  <c r="E96" i="1" l="1"/>
  <c r="C97" i="1" s="1"/>
  <c r="D97" i="1" s="1"/>
  <c r="G74" i="1" s="1"/>
  <c r="D75" i="1"/>
  <c r="E75" i="1"/>
  <c r="C76" i="1" s="1"/>
  <c r="D76" i="1"/>
  <c r="E76" i="1"/>
  <c r="C77" i="1" s="1"/>
  <c r="D77" i="1" l="1"/>
  <c r="E77" i="1" s="1"/>
  <c r="C78" i="1" s="1"/>
  <c r="E97" i="1" l="1"/>
  <c r="C98" i="1" s="1"/>
  <c r="D98" i="1" s="1"/>
  <c r="G75" i="1" s="1"/>
  <c r="D78" i="1"/>
  <c r="E78" i="1" s="1"/>
  <c r="C79" i="1" s="1"/>
  <c r="E98" i="1" l="1"/>
  <c r="C99" i="1" s="1"/>
  <c r="D99" i="1" s="1"/>
  <c r="G76" i="1" s="1"/>
  <c r="D79" i="1"/>
  <c r="E79" i="1"/>
  <c r="C80" i="1" s="1"/>
  <c r="E99" i="1" l="1"/>
  <c r="C100" i="1" s="1"/>
  <c r="D100" i="1" s="1"/>
  <c r="G77" i="1" s="1"/>
  <c r="D80" i="1"/>
  <c r="E80" i="1" s="1"/>
  <c r="C81" i="1" s="1"/>
  <c r="E100" i="1" l="1"/>
  <c r="C101" i="1" s="1"/>
  <c r="D101" i="1" s="1"/>
  <c r="G78" i="1" s="1"/>
  <c r="D81" i="1"/>
  <c r="E81" i="1" s="1"/>
  <c r="C82" i="1" s="1"/>
  <c r="E101" i="1" l="1"/>
  <c r="C102" i="1" s="1"/>
  <c r="D102" i="1" s="1"/>
  <c r="G79" i="1" s="1"/>
  <c r="D82" i="1"/>
  <c r="E82" i="1"/>
  <c r="C83" i="1" s="1"/>
  <c r="E102" i="1" l="1"/>
  <c r="C103" i="1" s="1"/>
  <c r="D103" i="1" s="1"/>
  <c r="G80" i="1" s="1"/>
  <c r="D83" i="1"/>
  <c r="E83" i="1" s="1"/>
  <c r="C84" i="1" s="1"/>
  <c r="E103" i="1" l="1"/>
  <c r="C104" i="1" s="1"/>
  <c r="D104" i="1" s="1"/>
  <c r="G81" i="1" s="1"/>
  <c r="D84" i="1"/>
  <c r="E84" i="1" s="1"/>
  <c r="C85" i="1" s="1"/>
  <c r="E104" i="1" l="1"/>
  <c r="C105" i="1" s="1"/>
  <c r="D105" i="1" s="1"/>
  <c r="G82" i="1" s="1"/>
  <c r="D85" i="1"/>
  <c r="E85" i="1"/>
  <c r="C86" i="1" s="1"/>
  <c r="E105" i="1" l="1"/>
  <c r="C106" i="1" s="1"/>
  <c r="D106" i="1" s="1"/>
  <c r="G83" i="1" s="1"/>
  <c r="D86" i="1"/>
  <c r="E86" i="1" s="1"/>
  <c r="C87" i="1" s="1"/>
  <c r="E106" i="1" l="1"/>
  <c r="C107" i="1" s="1"/>
  <c r="D107" i="1" s="1"/>
  <c r="G84" i="1" s="1"/>
  <c r="D87" i="1"/>
  <c r="E87" i="1" s="1"/>
  <c r="C88" i="1" s="1"/>
  <c r="E107" i="1" l="1"/>
  <c r="C108" i="1" s="1"/>
  <c r="D108" i="1" s="1"/>
  <c r="G85" i="1" s="1"/>
  <c r="D88" i="1"/>
  <c r="E88" i="1" s="1"/>
  <c r="C89" i="1" s="1"/>
  <c r="E108" i="1" l="1"/>
  <c r="C109" i="1" s="1"/>
  <c r="D109" i="1" s="1"/>
  <c r="G86" i="1" s="1"/>
  <c r="D89" i="1"/>
  <c r="E89" i="1" s="1"/>
  <c r="C90" i="1" s="1"/>
  <c r="E109" i="1" l="1"/>
  <c r="C110" i="1" s="1"/>
  <c r="D110" i="1" s="1"/>
  <c r="G87" i="1" s="1"/>
  <c r="D90" i="1"/>
  <c r="E90" i="1" l="1"/>
  <c r="D91" i="1"/>
  <c r="E110" i="1"/>
  <c r="C111" i="1" s="1"/>
  <c r="D111" i="1" s="1"/>
  <c r="G88" i="1" s="1"/>
  <c r="E111" i="1" l="1"/>
  <c r="C112" i="1" s="1"/>
  <c r="D112" i="1" s="1"/>
  <c r="G89" i="1" s="1"/>
  <c r="E112" i="1" l="1"/>
  <c r="C113" i="1" s="1"/>
  <c r="D113" i="1" s="1"/>
  <c r="G90" i="1" s="1"/>
  <c r="G91" i="1" s="1"/>
  <c r="D114" i="1" l="1"/>
  <c r="E113" i="1" l="1"/>
  <c r="C11" i="2"/>
  <c r="G5" i="2" s="1"/>
  <c r="H5" i="2" l="1"/>
  <c r="G6" i="2"/>
  <c r="H6" i="2" l="1"/>
  <c r="G7" i="2"/>
  <c r="G8" i="2" l="1"/>
  <c r="H7" i="2"/>
  <c r="H8" i="2" l="1"/>
  <c r="G9" i="2"/>
  <c r="G10" i="2" l="1"/>
  <c r="H9" i="2"/>
  <c r="G11" i="2" l="1"/>
  <c r="H10" i="2"/>
  <c r="H11" i="2" l="1"/>
  <c r="G12" i="2"/>
  <c r="G13" i="2" l="1"/>
  <c r="H12" i="2"/>
  <c r="G14" i="2" l="1"/>
  <c r="H14" i="2" s="1"/>
  <c r="H13" i="2"/>
  <c r="H16" i="2" l="1"/>
  <c r="D18" i="2" s="1"/>
</calcChain>
</file>

<file path=xl/sharedStrings.xml><?xml version="1.0" encoding="utf-8"?>
<sst xmlns="http://schemas.openxmlformats.org/spreadsheetml/2006/main" count="66" uniqueCount="47">
  <si>
    <t>NIIF 13 MEDICION DEL VALOR RAZONABLE</t>
  </si>
  <si>
    <t>NIC 20 CONTABILIZACION DE LOS SUBSIDIOS</t>
  </si>
  <si>
    <t>Efectivo</t>
  </si>
  <si>
    <t>D</t>
  </si>
  <si>
    <t>H</t>
  </si>
  <si>
    <t>Plazo</t>
  </si>
  <si>
    <t>Tasa</t>
  </si>
  <si>
    <t>Prestamo por pagar</t>
  </si>
  <si>
    <t>Precio de la transacción</t>
  </si>
  <si>
    <t>NIIF 9 (Ro = V.R.)</t>
  </si>
  <si>
    <t>Medición</t>
  </si>
  <si>
    <t>Flujo</t>
  </si>
  <si>
    <t>VP</t>
  </si>
  <si>
    <t>Ganancia al E.Rtdos</t>
  </si>
  <si>
    <t>Gobierno</t>
  </si>
  <si>
    <t>Privado</t>
  </si>
  <si>
    <t>Los subsidios se asignan a resultados utilizando una base sistemática .</t>
  </si>
  <si>
    <t>Valor</t>
  </si>
  <si>
    <t>Gbno</t>
  </si>
  <si>
    <t>Mcdo</t>
  </si>
  <si>
    <t>NIC 20</t>
  </si>
  <si>
    <t>Ganancia diferida</t>
  </si>
  <si>
    <t>Interes</t>
  </si>
  <si>
    <t>Dif Inte</t>
  </si>
  <si>
    <t>Interes Gbno</t>
  </si>
  <si>
    <t>Interes Mdo</t>
  </si>
  <si>
    <t>Ganancia</t>
  </si>
  <si>
    <t>Diferida</t>
  </si>
  <si>
    <t>VALOR RAZONABLE DE UN</t>
  </si>
  <si>
    <t>EDIFICIO RECIEN CONSTRUIDO</t>
  </si>
  <si>
    <t>COSTOS:</t>
  </si>
  <si>
    <t>MATERIALES</t>
  </si>
  <si>
    <t>MANO DE OBRA</t>
  </si>
  <si>
    <t>COSTOS GENERALES</t>
  </si>
  <si>
    <t>Margen %</t>
  </si>
  <si>
    <t>VSN</t>
  </si>
  <si>
    <t>Precio de entrada</t>
  </si>
  <si>
    <t>Tax Shield</t>
  </si>
  <si>
    <t>V.R.</t>
  </si>
  <si>
    <t>Precio de salida</t>
  </si>
  <si>
    <t>Tasa impositiva</t>
  </si>
  <si>
    <t>Vida Util tributaria</t>
  </si>
  <si>
    <t>WACC</t>
  </si>
  <si>
    <t>Depreciacion</t>
  </si>
  <si>
    <t>Ahorro</t>
  </si>
  <si>
    <t>TAX</t>
  </si>
  <si>
    <t>Valor del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</si>
</sst>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3" borderId="0" xfId="0" applyFont="1" applyFill="1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3" fontId="0" fillId="2" borderId="0" xfId="0" applyNumberFormat="1" applyFill="1"/>
    <xf numFmtId="0" fontId="4" fillId="4" borderId="0" xfId="0" applyFont="1" applyFill="1"/>
    <xf numFmtId="3" fontId="4" fillId="4" borderId="0" xfId="0" applyNumberFormat="1" applyFont="1" applyFill="1"/>
    <xf numFmtId="9" fontId="4" fillId="4" borderId="0" xfId="0" applyNumberFormat="1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9" fontId="0" fillId="0" borderId="0" xfId="0" applyNumberForma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0" fillId="6" borderId="3" xfId="0" applyFill="1" applyBorder="1"/>
    <xf numFmtId="3" fontId="0" fillId="6" borderId="4" xfId="0" applyNumberFormat="1" applyFill="1" applyBorder="1"/>
    <xf numFmtId="0" fontId="0" fillId="6" borderId="4" xfId="0" applyFill="1" applyBorder="1"/>
    <xf numFmtId="0" fontId="0" fillId="6" borderId="5" xfId="0" applyFill="1" applyBorder="1"/>
    <xf numFmtId="10" fontId="0" fillId="6" borderId="6" xfId="0" applyNumberFormat="1" applyFill="1" applyBorder="1"/>
    <xf numFmtId="10" fontId="4" fillId="4" borderId="0" xfId="0" applyNumberFormat="1" applyFont="1" applyFill="1"/>
    <xf numFmtId="0" fontId="3" fillId="6" borderId="7" xfId="0" applyFont="1" applyFill="1" applyBorder="1"/>
    <xf numFmtId="0" fontId="0" fillId="6" borderId="8" xfId="0" applyFill="1" applyBorder="1"/>
    <xf numFmtId="0" fontId="3" fillId="0" borderId="7" xfId="0" applyFont="1" applyBorder="1"/>
    <xf numFmtId="0" fontId="0" fillId="0" borderId="8" xfId="0" applyBorder="1"/>
    <xf numFmtId="0" fontId="5" fillId="7" borderId="0" xfId="0" applyFont="1" applyFill="1"/>
    <xf numFmtId="0" fontId="0" fillId="7" borderId="0" xfId="0" applyFill="1"/>
    <xf numFmtId="166" fontId="3" fillId="0" borderId="0" xfId="1" applyNumberFormat="1" applyFont="1"/>
    <xf numFmtId="0" fontId="3" fillId="8" borderId="0" xfId="0" applyFont="1" applyFill="1"/>
    <xf numFmtId="166" fontId="3" fillId="8" borderId="0" xfId="1" applyNumberFormat="1" applyFont="1" applyFill="1"/>
    <xf numFmtId="0" fontId="3" fillId="0" borderId="0" xfId="0" applyFont="1" applyAlignment="1">
      <alignment horizontal="center"/>
    </xf>
    <xf numFmtId="166" fontId="0" fillId="0" borderId="0" xfId="0" applyNumberFormat="1"/>
    <xf numFmtId="166" fontId="5" fillId="0" borderId="0" xfId="0" applyNumberFormat="1" applyFont="1"/>
    <xf numFmtId="3" fontId="3" fillId="0" borderId="0" xfId="0" applyNumberFormat="1" applyFont="1"/>
    <xf numFmtId="3" fontId="3" fillId="8" borderId="0" xfId="0" applyNumberFormat="1" applyFont="1" applyFill="1"/>
    <xf numFmtId="3" fontId="3" fillId="9" borderId="0" xfId="0" applyNumberFormat="1" applyFont="1" applyFill="1"/>
    <xf numFmtId="3" fontId="0" fillId="7" borderId="0" xfId="0" applyNumberFormat="1" applyFill="1"/>
    <xf numFmtId="0" fontId="0" fillId="7" borderId="2" xfId="0" applyFill="1" applyBorder="1"/>
    <xf numFmtId="0" fontId="0" fillId="7" borderId="3" xfId="0" applyFill="1" applyBorder="1"/>
    <xf numFmtId="3" fontId="0" fillId="7" borderId="4" xfId="0" applyNumberFormat="1" applyFill="1" applyBorder="1"/>
    <xf numFmtId="0" fontId="0" fillId="7" borderId="4" xfId="0" applyFill="1" applyBorder="1"/>
    <xf numFmtId="10" fontId="0" fillId="7" borderId="4" xfId="0" applyNumberFormat="1" applyFill="1" applyBorder="1"/>
    <xf numFmtId="0" fontId="0" fillId="7" borderId="5" xfId="0" applyFill="1" applyBorder="1"/>
    <xf numFmtId="3" fontId="0" fillId="7" borderId="6" xfId="0" applyNumberFormat="1" applyFill="1" applyBorder="1"/>
    <xf numFmtId="0" fontId="3" fillId="7" borderId="1" xfId="0" applyFont="1" applyFill="1" applyBorder="1"/>
    <xf numFmtId="0" fontId="3" fillId="7" borderId="0" xfId="0" applyFont="1" applyFill="1"/>
    <xf numFmtId="3" fontId="3" fillId="7" borderId="0" xfId="0" applyNumberFormat="1" applyFont="1" applyFill="1"/>
    <xf numFmtId="0" fontId="3" fillId="9" borderId="0" xfId="0" applyFont="1" applyFill="1"/>
    <xf numFmtId="3" fontId="6" fillId="0" borderId="0" xfId="0" applyNumberFormat="1" applyFont="1"/>
    <xf numFmtId="0" fontId="3" fillId="10" borderId="0" xfId="0" applyFont="1" applyFill="1"/>
    <xf numFmtId="0" fontId="0" fillId="10" borderId="0" xfId="0" applyFill="1"/>
    <xf numFmtId="9" fontId="0" fillId="10" borderId="0" xfId="0" applyNumberFormat="1" applyFill="1"/>
    <xf numFmtId="166" fontId="0" fillId="10" borderId="0" xfId="1" applyNumberFormat="1" applyFont="1" applyFill="1"/>
    <xf numFmtId="166" fontId="7" fillId="0" borderId="0" xfId="0" applyNumberFormat="1" applyFont="1"/>
    <xf numFmtId="0" fontId="3" fillId="0" borderId="10" xfId="0" applyFont="1" applyBorder="1"/>
    <xf numFmtId="0" fontId="0" fillId="0" borderId="11" xfId="0" applyBorder="1"/>
    <xf numFmtId="166" fontId="6" fillId="0" borderId="12" xfId="0" applyNumberFormat="1" applyFont="1" applyBorder="1"/>
    <xf numFmtId="43" fontId="6" fillId="10" borderId="9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22713</xdr:rowOff>
    </xdr:from>
    <xdr:to>
      <xdr:col>6</xdr:col>
      <xdr:colOff>534866</xdr:colOff>
      <xdr:row>6</xdr:row>
      <xdr:rowOff>88780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A45052-7427-46EF-8255-2BA5A5F45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3213"/>
          <a:ext cx="5268058" cy="1018567"/>
        </a:xfrm>
        <a:prstGeom prst="rect">
          <a:avLst/>
        </a:prstGeom>
      </xdr:spPr>
    </xdr:pic>
    <xdr:clientData/>
  </xdr:twoCellAnchor>
  <xdr:twoCellAnchor>
    <xdr:from>
      <xdr:col>2</xdr:col>
      <xdr:colOff>729028</xdr:colOff>
      <xdr:row>5</xdr:row>
      <xdr:rowOff>83647</xdr:rowOff>
    </xdr:from>
    <xdr:to>
      <xdr:col>6</xdr:col>
      <xdr:colOff>435951</xdr:colOff>
      <xdr:row>5</xdr:row>
      <xdr:rowOff>105628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1C1E50F-1393-31C2-C76D-7D4D586E8419}"/>
            </a:ext>
          </a:extLst>
        </xdr:cNvPr>
        <xdr:cNvCxnSpPr/>
      </xdr:nvCxnSpPr>
      <xdr:spPr>
        <a:xfrm flipV="1">
          <a:off x="2253028" y="1036147"/>
          <a:ext cx="2921611" cy="2198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498230</xdr:colOff>
      <xdr:row>11</xdr:row>
      <xdr:rowOff>87924</xdr:rowOff>
    </xdr:from>
    <xdr:to>
      <xdr:col>8</xdr:col>
      <xdr:colOff>366345</xdr:colOff>
      <xdr:row>13</xdr:row>
      <xdr:rowOff>80597</xdr:rowOff>
    </xdr:to>
    <xdr:sp macro="" textlink="">
      <xdr:nvSpPr>
        <xdr:cNvPr id="9" name="Flecha: hacia la izquierda 8">
          <a:extLst>
            <a:ext uri="{FF2B5EF4-FFF2-40B4-BE49-F238E27FC236}">
              <a16:creationId xmlns:a16="http://schemas.microsoft.com/office/drawing/2014/main" id="{7C7FFCDA-3CE9-F9C5-816F-E469A3993213}"/>
            </a:ext>
          </a:extLst>
        </xdr:cNvPr>
        <xdr:cNvSpPr/>
      </xdr:nvSpPr>
      <xdr:spPr>
        <a:xfrm>
          <a:off x="5832230" y="2183424"/>
          <a:ext cx="630115" cy="37367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6</xdr:col>
      <xdr:colOff>612410</xdr:colOff>
      <xdr:row>39</xdr:row>
      <xdr:rowOff>100745</xdr:rowOff>
    </xdr:from>
    <xdr:to>
      <xdr:col>7</xdr:col>
      <xdr:colOff>480525</xdr:colOff>
      <xdr:row>41</xdr:row>
      <xdr:rowOff>93418</xdr:rowOff>
    </xdr:to>
    <xdr:sp macro="" textlink="">
      <xdr:nvSpPr>
        <xdr:cNvPr id="10" name="Flecha: hacia la izquierda 9">
          <a:extLst>
            <a:ext uri="{FF2B5EF4-FFF2-40B4-BE49-F238E27FC236}">
              <a16:creationId xmlns:a16="http://schemas.microsoft.com/office/drawing/2014/main" id="{D02FA10C-41EE-4CFE-A72F-C6EB8CE4D09C}"/>
            </a:ext>
          </a:extLst>
        </xdr:cNvPr>
        <xdr:cNvSpPr/>
      </xdr:nvSpPr>
      <xdr:spPr>
        <a:xfrm>
          <a:off x="5351098" y="8292245"/>
          <a:ext cx="630115" cy="37367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 editAs="oneCell">
    <xdr:from>
      <xdr:col>0</xdr:col>
      <xdr:colOff>55562</xdr:colOff>
      <xdr:row>22</xdr:row>
      <xdr:rowOff>67162</xdr:rowOff>
    </xdr:from>
    <xdr:to>
      <xdr:col>6</xdr:col>
      <xdr:colOff>649043</xdr:colOff>
      <xdr:row>29</xdr:row>
      <xdr:rowOff>136183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4E2B274-1EFD-3780-DD38-ED9E9CE9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562" y="5020162"/>
          <a:ext cx="5332169" cy="1402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233795</xdr:colOff>
      <xdr:row>9</xdr:row>
      <xdr:rowOff>112568</xdr:rowOff>
    </xdr:from>
    <xdr:to>
      <xdr:col>5</xdr:col>
      <xdr:colOff>103908</xdr:colOff>
      <xdr:row>11</xdr:row>
      <xdr:rowOff>181841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8CF3F401-D9F0-5911-9B5A-6EC89AF1B825}"/>
            </a:ext>
          </a:extLst>
        </xdr:cNvPr>
        <xdr:cNvSpPr/>
      </xdr:nvSpPr>
      <xdr:spPr>
        <a:xfrm>
          <a:off x="3281795" y="1827068"/>
          <a:ext cx="632113" cy="450273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905E-703C-480E-AC82-9CF3D97BD72A}">
  <dimension ref="A1:G114"/>
  <sheetViews>
    <sheetView zoomScale="120" zoomScaleNormal="120" workbookViewId="0">
      <selection activeCell="B16" sqref="B16"/>
    </sheetView>
  </sheetViews>
  <sheetFormatPr baseColWidth="10" defaultRowHeight="15" x14ac:dyDescent="0.25"/>
  <cols>
    <col min="3" max="3" width="12.7109375" customWidth="1"/>
    <col min="4" max="4" width="12.5703125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8" spans="1:7" x14ac:dyDescent="0.25">
      <c r="B8" s="7" t="s">
        <v>2</v>
      </c>
      <c r="C8" s="8">
        <v>1000000</v>
      </c>
      <c r="D8" s="4"/>
      <c r="E8" s="4"/>
    </row>
    <row r="9" spans="1:7" x14ac:dyDescent="0.25">
      <c r="B9" s="7" t="s">
        <v>5</v>
      </c>
      <c r="C9" s="7">
        <v>18</v>
      </c>
      <c r="D9" s="4"/>
      <c r="E9" s="4"/>
    </row>
    <row r="10" spans="1:7" x14ac:dyDescent="0.25">
      <c r="B10" s="7" t="s">
        <v>6</v>
      </c>
      <c r="C10" s="9">
        <v>0</v>
      </c>
      <c r="D10" s="4"/>
      <c r="E10" s="4"/>
    </row>
    <row r="11" spans="1:7" x14ac:dyDescent="0.25">
      <c r="D11" s="4"/>
      <c r="E11" s="4" t="s">
        <v>3</v>
      </c>
      <c r="F11" s="4" t="s">
        <v>4</v>
      </c>
    </row>
    <row r="12" spans="1:7" x14ac:dyDescent="0.25">
      <c r="C12" s="10" t="s">
        <v>2</v>
      </c>
      <c r="D12" s="11"/>
      <c r="E12" s="12">
        <f>+C8</f>
        <v>1000000</v>
      </c>
      <c r="F12" s="10"/>
      <c r="G12" s="5" t="s">
        <v>8</v>
      </c>
    </row>
    <row r="13" spans="1:7" x14ac:dyDescent="0.25">
      <c r="C13" s="10" t="s">
        <v>7</v>
      </c>
      <c r="D13" s="11"/>
      <c r="E13" s="11"/>
      <c r="F13" s="12">
        <f>+C20</f>
        <v>836017.31419107493</v>
      </c>
      <c r="G13" s="2" t="s">
        <v>9</v>
      </c>
    </row>
    <row r="14" spans="1:7" x14ac:dyDescent="0.25">
      <c r="C14" s="14" t="s">
        <v>13</v>
      </c>
      <c r="D14" s="15"/>
      <c r="E14" s="15"/>
      <c r="F14" s="16">
        <f>+E12-F13</f>
        <v>163982.68580892507</v>
      </c>
    </row>
    <row r="15" spans="1:7" x14ac:dyDescent="0.25">
      <c r="D15" s="4"/>
      <c r="E15" s="4"/>
    </row>
    <row r="16" spans="1:7" x14ac:dyDescent="0.25">
      <c r="B16" s="46" t="s">
        <v>10</v>
      </c>
      <c r="C16" s="39"/>
      <c r="D16" s="4"/>
      <c r="E16" s="4"/>
    </row>
    <row r="17" spans="1:7" x14ac:dyDescent="0.25">
      <c r="B17" s="40" t="s">
        <v>11</v>
      </c>
      <c r="C17" s="41">
        <f>+C8</f>
        <v>1000000</v>
      </c>
      <c r="D17" s="4"/>
      <c r="E17" s="4"/>
    </row>
    <row r="18" spans="1:7" x14ac:dyDescent="0.25">
      <c r="B18" s="40" t="s">
        <v>5</v>
      </c>
      <c r="C18" s="42">
        <f>+C9</f>
        <v>18</v>
      </c>
      <c r="D18" s="4"/>
      <c r="E18" s="4"/>
    </row>
    <row r="19" spans="1:7" x14ac:dyDescent="0.25">
      <c r="B19" s="40" t="s">
        <v>6</v>
      </c>
      <c r="C19" s="43">
        <v>0.01</v>
      </c>
      <c r="D19" s="4"/>
      <c r="E19" s="4"/>
    </row>
    <row r="20" spans="1:7" x14ac:dyDescent="0.25">
      <c r="B20" s="44" t="s">
        <v>12</v>
      </c>
      <c r="C20" s="45">
        <f>C17/(1+C19)^C18</f>
        <v>836017.31419107493</v>
      </c>
    </row>
    <row r="22" spans="1:7" x14ac:dyDescent="0.25">
      <c r="A22" s="1" t="s">
        <v>1</v>
      </c>
      <c r="B22" s="1"/>
      <c r="C22" s="1"/>
      <c r="D22" s="1"/>
      <c r="E22" s="1"/>
      <c r="F22" s="1"/>
      <c r="G22" s="1"/>
    </row>
    <row r="31" spans="1:7" x14ac:dyDescent="0.25">
      <c r="A31" s="27" t="s">
        <v>16</v>
      </c>
      <c r="B31" s="28"/>
      <c r="C31" s="28"/>
      <c r="D31" s="28"/>
      <c r="E31" s="28"/>
      <c r="F31" s="28"/>
      <c r="G31" s="28"/>
    </row>
    <row r="33" spans="1:7" x14ac:dyDescent="0.25">
      <c r="B33" s="25" t="s">
        <v>14</v>
      </c>
      <c r="C33" s="26"/>
      <c r="E33" s="23" t="s">
        <v>15</v>
      </c>
      <c r="F33" s="24"/>
    </row>
    <row r="34" spans="1:7" x14ac:dyDescent="0.25">
      <c r="B34" s="7" t="s">
        <v>2</v>
      </c>
      <c r="C34" s="8">
        <v>1000000</v>
      </c>
      <c r="D34" s="4"/>
      <c r="E34" s="17" t="s">
        <v>11</v>
      </c>
      <c r="F34" s="18">
        <f>+C34</f>
        <v>1000000</v>
      </c>
    </row>
    <row r="35" spans="1:7" x14ac:dyDescent="0.25">
      <c r="B35" s="7" t="s">
        <v>5</v>
      </c>
      <c r="C35" s="7">
        <v>18</v>
      </c>
      <c r="D35" s="4"/>
      <c r="E35" s="17" t="s">
        <v>5</v>
      </c>
      <c r="F35" s="19">
        <f>+C35</f>
        <v>18</v>
      </c>
    </row>
    <row r="36" spans="1:7" x14ac:dyDescent="0.25">
      <c r="B36" s="7" t="s">
        <v>6</v>
      </c>
      <c r="C36" s="22">
        <v>0.01</v>
      </c>
      <c r="D36" s="4"/>
      <c r="E36" s="20" t="s">
        <v>6</v>
      </c>
      <c r="F36" s="21">
        <v>0.06</v>
      </c>
    </row>
    <row r="37" spans="1:7" x14ac:dyDescent="0.25">
      <c r="D37" s="4"/>
      <c r="E37" s="4"/>
    </row>
    <row r="38" spans="1:7" x14ac:dyDescent="0.25">
      <c r="D38" s="4"/>
      <c r="E38" s="4" t="s">
        <v>3</v>
      </c>
      <c r="F38" s="4" t="s">
        <v>4</v>
      </c>
    </row>
    <row r="39" spans="1:7" x14ac:dyDescent="0.25">
      <c r="C39" s="10" t="s">
        <v>2</v>
      </c>
      <c r="D39" s="11"/>
      <c r="E39" s="12">
        <f>+C34</f>
        <v>1000000</v>
      </c>
      <c r="F39" s="10"/>
      <c r="G39" s="5" t="s">
        <v>8</v>
      </c>
    </row>
    <row r="40" spans="1:7" x14ac:dyDescent="0.25">
      <c r="C40" s="10" t="s">
        <v>7</v>
      </c>
      <c r="D40" s="11"/>
      <c r="E40" s="11"/>
      <c r="F40" s="12">
        <f>+D45</f>
        <v>419062.84138169402</v>
      </c>
      <c r="G40" s="2" t="s">
        <v>9</v>
      </c>
    </row>
    <row r="41" spans="1:7" x14ac:dyDescent="0.25">
      <c r="C41" s="14" t="s">
        <v>21</v>
      </c>
      <c r="D41" s="15"/>
      <c r="E41" s="15"/>
      <c r="F41" s="16">
        <f>+E39-F40</f>
        <v>580937.15861830604</v>
      </c>
      <c r="G41" s="2" t="s">
        <v>20</v>
      </c>
    </row>
    <row r="42" spans="1:7" x14ac:dyDescent="0.25">
      <c r="D42" s="4"/>
      <c r="E42" s="4"/>
    </row>
    <row r="43" spans="1:7" x14ac:dyDescent="0.25">
      <c r="C43" s="32" t="s">
        <v>18</v>
      </c>
      <c r="D43" s="32" t="s">
        <v>19</v>
      </c>
      <c r="E43" s="4"/>
    </row>
    <row r="44" spans="1:7" x14ac:dyDescent="0.25">
      <c r="A44" t="s">
        <v>6</v>
      </c>
      <c r="C44" s="22">
        <v>0.01</v>
      </c>
      <c r="D44" s="21">
        <v>0.06</v>
      </c>
      <c r="E44" s="4"/>
    </row>
    <row r="45" spans="1:7" x14ac:dyDescent="0.25">
      <c r="A45" t="s">
        <v>17</v>
      </c>
      <c r="B45">
        <v>0</v>
      </c>
      <c r="C45" s="29">
        <f>NPV(C44,C46:C63)</f>
        <v>1000000.0000000001</v>
      </c>
      <c r="D45" s="29">
        <f>NPV(D44,D46:D63)</f>
        <v>419062.84138169402</v>
      </c>
      <c r="E45" s="4"/>
    </row>
    <row r="46" spans="1:7" x14ac:dyDescent="0.25">
      <c r="B46">
        <v>1</v>
      </c>
      <c r="C46">
        <v>0</v>
      </c>
      <c r="D46">
        <v>0</v>
      </c>
      <c r="E46" s="4"/>
    </row>
    <row r="47" spans="1:7" x14ac:dyDescent="0.25">
      <c r="B47">
        <f>+B46+1</f>
        <v>2</v>
      </c>
      <c r="C47">
        <v>0</v>
      </c>
      <c r="D47">
        <v>0</v>
      </c>
      <c r="E47" s="4"/>
    </row>
    <row r="48" spans="1:7" x14ac:dyDescent="0.25">
      <c r="B48">
        <f t="shared" ref="B48:B63" si="0">+B47+1</f>
        <v>3</v>
      </c>
      <c r="C48">
        <v>0</v>
      </c>
      <c r="D48">
        <v>0</v>
      </c>
    </row>
    <row r="49" spans="2:4" x14ac:dyDescent="0.25">
      <c r="B49">
        <f t="shared" si="0"/>
        <v>4</v>
      </c>
      <c r="C49">
        <v>0</v>
      </c>
      <c r="D49">
        <v>0</v>
      </c>
    </row>
    <row r="50" spans="2:4" x14ac:dyDescent="0.25">
      <c r="B50">
        <f t="shared" si="0"/>
        <v>5</v>
      </c>
      <c r="C50">
        <v>0</v>
      </c>
      <c r="D50">
        <v>0</v>
      </c>
    </row>
    <row r="51" spans="2:4" x14ac:dyDescent="0.25">
      <c r="B51">
        <f t="shared" si="0"/>
        <v>6</v>
      </c>
      <c r="C51">
        <v>0</v>
      </c>
      <c r="D51">
        <v>0</v>
      </c>
    </row>
    <row r="52" spans="2:4" x14ac:dyDescent="0.25">
      <c r="B52">
        <f t="shared" si="0"/>
        <v>7</v>
      </c>
      <c r="C52">
        <v>0</v>
      </c>
      <c r="D52">
        <v>0</v>
      </c>
    </row>
    <row r="53" spans="2:4" x14ac:dyDescent="0.25">
      <c r="B53">
        <f t="shared" si="0"/>
        <v>8</v>
      </c>
      <c r="C53">
        <v>0</v>
      </c>
      <c r="D53">
        <v>0</v>
      </c>
    </row>
    <row r="54" spans="2:4" x14ac:dyDescent="0.25">
      <c r="B54">
        <f t="shared" si="0"/>
        <v>9</v>
      </c>
      <c r="C54">
        <v>0</v>
      </c>
      <c r="D54">
        <v>0</v>
      </c>
    </row>
    <row r="55" spans="2:4" x14ac:dyDescent="0.25">
      <c r="B55">
        <f t="shared" si="0"/>
        <v>10</v>
      </c>
      <c r="C55">
        <v>0</v>
      </c>
      <c r="D55">
        <v>0</v>
      </c>
    </row>
    <row r="56" spans="2:4" x14ac:dyDescent="0.25">
      <c r="B56">
        <f t="shared" si="0"/>
        <v>11</v>
      </c>
      <c r="C56">
        <v>0</v>
      </c>
      <c r="D56">
        <v>0</v>
      </c>
    </row>
    <row r="57" spans="2:4" x14ac:dyDescent="0.25">
      <c r="B57">
        <f t="shared" si="0"/>
        <v>12</v>
      </c>
      <c r="C57">
        <v>0</v>
      </c>
      <c r="D57">
        <v>0</v>
      </c>
    </row>
    <row r="58" spans="2:4" x14ac:dyDescent="0.25">
      <c r="B58">
        <f t="shared" si="0"/>
        <v>13</v>
      </c>
      <c r="C58">
        <v>0</v>
      </c>
      <c r="D58">
        <v>0</v>
      </c>
    </row>
    <row r="59" spans="2:4" x14ac:dyDescent="0.25">
      <c r="B59">
        <f t="shared" si="0"/>
        <v>14</v>
      </c>
      <c r="C59">
        <v>0</v>
      </c>
      <c r="D59">
        <v>0</v>
      </c>
    </row>
    <row r="60" spans="2:4" x14ac:dyDescent="0.25">
      <c r="B60">
        <f t="shared" si="0"/>
        <v>15</v>
      </c>
      <c r="C60">
        <v>0</v>
      </c>
      <c r="D60">
        <v>0</v>
      </c>
    </row>
    <row r="61" spans="2:4" x14ac:dyDescent="0.25">
      <c r="B61">
        <f t="shared" si="0"/>
        <v>16</v>
      </c>
      <c r="C61">
        <v>0</v>
      </c>
      <c r="D61">
        <v>0</v>
      </c>
    </row>
    <row r="62" spans="2:4" x14ac:dyDescent="0.25">
      <c r="B62">
        <f t="shared" si="0"/>
        <v>17</v>
      </c>
      <c r="C62">
        <v>0</v>
      </c>
      <c r="D62">
        <v>0</v>
      </c>
    </row>
    <row r="63" spans="2:4" x14ac:dyDescent="0.25">
      <c r="B63" s="30">
        <f t="shared" si="0"/>
        <v>18</v>
      </c>
      <c r="C63" s="31">
        <f>C34*(1+C36)^C35</f>
        <v>1196147.4756866652</v>
      </c>
      <c r="D63" s="31">
        <f>+C63</f>
        <v>1196147.4756866652</v>
      </c>
    </row>
    <row r="64" spans="2:4" x14ac:dyDescent="0.25">
      <c r="B64" s="5" t="s">
        <v>22</v>
      </c>
      <c r="C64" s="34">
        <f>+C63-C45</f>
        <v>196147.47568666504</v>
      </c>
      <c r="D64" s="34">
        <f>+D63-D45</f>
        <v>777084.6343049712</v>
      </c>
    </row>
    <row r="65" spans="2:7" x14ac:dyDescent="0.25">
      <c r="B65" s="5" t="s">
        <v>23</v>
      </c>
      <c r="D65" s="34">
        <f>+D64-C64</f>
        <v>580937.15861830616</v>
      </c>
    </row>
    <row r="70" spans="2:7" x14ac:dyDescent="0.25">
      <c r="C70" s="32" t="s">
        <v>18</v>
      </c>
    </row>
    <row r="71" spans="2:7" x14ac:dyDescent="0.25">
      <c r="C71" s="22">
        <v>0.01</v>
      </c>
      <c r="G71" s="30" t="s">
        <v>26</v>
      </c>
    </row>
    <row r="72" spans="2:7" x14ac:dyDescent="0.25">
      <c r="B72">
        <v>0</v>
      </c>
      <c r="C72" s="29"/>
      <c r="D72" s="30" t="s">
        <v>24</v>
      </c>
      <c r="G72" s="30" t="s">
        <v>27</v>
      </c>
    </row>
    <row r="73" spans="2:7" x14ac:dyDescent="0.25">
      <c r="B73">
        <v>1</v>
      </c>
      <c r="C73" s="3">
        <f>+C34</f>
        <v>1000000</v>
      </c>
      <c r="D73" s="6">
        <f>+C73*$C$71</f>
        <v>10000</v>
      </c>
      <c r="E73" s="3">
        <f>+C73+D73</f>
        <v>1010000</v>
      </c>
      <c r="G73" s="38">
        <f>+D96-D73</f>
        <v>15143.77048290164</v>
      </c>
    </row>
    <row r="74" spans="2:7" x14ac:dyDescent="0.25">
      <c r="B74">
        <f>+B73+1</f>
        <v>2</v>
      </c>
      <c r="C74" s="3">
        <f>+E73</f>
        <v>1010000</v>
      </c>
      <c r="D74" s="6">
        <f>+C74*$C$71</f>
        <v>10100</v>
      </c>
      <c r="E74" s="3">
        <f t="shared" ref="E74:E90" si="1">+C74+D74</f>
        <v>1020100</v>
      </c>
      <c r="G74" s="38">
        <f>+D97-D74</f>
        <v>16552.396711875739</v>
      </c>
    </row>
    <row r="75" spans="2:7" x14ac:dyDescent="0.25">
      <c r="B75">
        <f t="shared" ref="B75:B90" si="2">+B74+1</f>
        <v>3</v>
      </c>
      <c r="C75" s="3">
        <f t="shared" ref="C75:C90" si="3">+E74</f>
        <v>1020100</v>
      </c>
      <c r="D75" s="6">
        <f>+C75*$C$71</f>
        <v>10201</v>
      </c>
      <c r="E75" s="3">
        <f t="shared" si="1"/>
        <v>1030301</v>
      </c>
      <c r="G75" s="38">
        <f>+D98-D75</f>
        <v>18050.540514588283</v>
      </c>
    </row>
    <row r="76" spans="2:7" x14ac:dyDescent="0.25">
      <c r="B76">
        <f t="shared" si="2"/>
        <v>4</v>
      </c>
      <c r="C76" s="3">
        <f t="shared" si="3"/>
        <v>1030301</v>
      </c>
      <c r="D76" s="6">
        <f>+C76*$C$71</f>
        <v>10303.01</v>
      </c>
      <c r="E76" s="3">
        <f t="shared" si="1"/>
        <v>1040604.01</v>
      </c>
      <c r="G76" s="38">
        <f>+D99-D76</f>
        <v>19643.622945463583</v>
      </c>
    </row>
    <row r="77" spans="2:7" x14ac:dyDescent="0.25">
      <c r="B77">
        <f t="shared" si="2"/>
        <v>5</v>
      </c>
      <c r="C77" s="3">
        <f t="shared" si="3"/>
        <v>1040604.01</v>
      </c>
      <c r="D77" s="6">
        <f>+C77*$C$71</f>
        <v>10406.0401</v>
      </c>
      <c r="E77" s="3">
        <f t="shared" si="1"/>
        <v>1051010.0501000001</v>
      </c>
      <c r="G77" s="38">
        <f>+D100-D77</f>
        <v>21337.390822191395</v>
      </c>
    </row>
    <row r="78" spans="2:7" x14ac:dyDescent="0.25">
      <c r="B78">
        <f t="shared" si="2"/>
        <v>6</v>
      </c>
      <c r="C78" s="3">
        <f t="shared" si="3"/>
        <v>1051010.0501000001</v>
      </c>
      <c r="D78" s="6">
        <f>+C78*$C$71</f>
        <v>10510.100501000001</v>
      </c>
      <c r="E78" s="3">
        <f t="shared" si="1"/>
        <v>1061520.1506010001</v>
      </c>
      <c r="G78" s="38">
        <f>+D101-D78</f>
        <v>23137.936276522873</v>
      </c>
    </row>
    <row r="79" spans="2:7" x14ac:dyDescent="0.25">
      <c r="B79">
        <f t="shared" si="2"/>
        <v>7</v>
      </c>
      <c r="C79" s="3">
        <f t="shared" si="3"/>
        <v>1061520.1506010001</v>
      </c>
      <c r="D79" s="6">
        <f>+C79*$C$71</f>
        <v>10615.20150601</v>
      </c>
      <c r="E79" s="3">
        <f t="shared" si="1"/>
        <v>1072135.3521070101</v>
      </c>
      <c r="G79" s="38">
        <f>+D102-D79</f>
        <v>25051.717478164246</v>
      </c>
    </row>
    <row r="80" spans="2:7" x14ac:dyDescent="0.25">
      <c r="B80">
        <f t="shared" si="2"/>
        <v>8</v>
      </c>
      <c r="C80" s="3">
        <f t="shared" si="3"/>
        <v>1072135.3521070101</v>
      </c>
      <c r="D80" s="6">
        <f>+C80*$C$71</f>
        <v>10721.353521070101</v>
      </c>
      <c r="E80" s="3">
        <f t="shared" si="1"/>
        <v>1082856.7056280803</v>
      </c>
      <c r="G80" s="38">
        <f>+D103-D80</f>
        <v>27085.580602154601</v>
      </c>
    </row>
    <row r="81" spans="2:7" x14ac:dyDescent="0.25">
      <c r="B81">
        <f t="shared" si="2"/>
        <v>9</v>
      </c>
      <c r="C81" s="3">
        <f t="shared" si="3"/>
        <v>1082856.7056280803</v>
      </c>
      <c r="D81" s="6">
        <f>+C81*$C$71</f>
        <v>10828.567056280803</v>
      </c>
      <c r="E81" s="3">
        <f t="shared" si="1"/>
        <v>1093685.2726843611</v>
      </c>
      <c r="G81" s="38">
        <f>+D104-D81</f>
        <v>29246.783114337384</v>
      </c>
    </row>
    <row r="82" spans="2:7" x14ac:dyDescent="0.25">
      <c r="B82">
        <f t="shared" si="2"/>
        <v>10</v>
      </c>
      <c r="C82" s="3">
        <f t="shared" si="3"/>
        <v>1093685.2726843611</v>
      </c>
      <c r="D82" s="6">
        <f>+C82*$C$71</f>
        <v>10936.852726843612</v>
      </c>
      <c r="E82" s="3">
        <f t="shared" si="1"/>
        <v>1104622.1254112048</v>
      </c>
      <c r="G82" s="38">
        <f>+D105-D82</f>
        <v>31543.018454011664</v>
      </c>
    </row>
    <row r="83" spans="2:7" x14ac:dyDescent="0.25">
      <c r="B83">
        <f t="shared" si="2"/>
        <v>11</v>
      </c>
      <c r="C83" s="3">
        <f t="shared" si="3"/>
        <v>1104622.1254112048</v>
      </c>
      <c r="D83" s="6">
        <f>+C83*$C$71</f>
        <v>11046.221254112048</v>
      </c>
      <c r="E83" s="3">
        <f t="shared" si="1"/>
        <v>1115668.3466653167</v>
      </c>
      <c r="G83" s="38">
        <f>+D106-D83</f>
        <v>33982.442197594544</v>
      </c>
    </row>
    <row r="84" spans="2:7" x14ac:dyDescent="0.25">
      <c r="B84">
        <f t="shared" si="2"/>
        <v>12</v>
      </c>
      <c r="C84" s="3">
        <f t="shared" si="3"/>
        <v>1115668.3466653167</v>
      </c>
      <c r="D84" s="6">
        <f>+C84*$C$71</f>
        <v>11156.683466653167</v>
      </c>
      <c r="E84" s="3">
        <f t="shared" si="1"/>
        <v>1126825.0301319698</v>
      </c>
      <c r="G84" s="38">
        <f>+D107-D84</f>
        <v>36573.699792155829</v>
      </c>
    </row>
    <row r="85" spans="2:7" x14ac:dyDescent="0.25">
      <c r="B85">
        <f t="shared" si="2"/>
        <v>13</v>
      </c>
      <c r="C85" s="3">
        <f t="shared" si="3"/>
        <v>1126825.0301319698</v>
      </c>
      <c r="D85" s="6">
        <f>+C85*$C$71</f>
        <v>11268.250301319698</v>
      </c>
      <c r="E85" s="3">
        <f t="shared" si="1"/>
        <v>1138093.2804332895</v>
      </c>
      <c r="G85" s="38">
        <f>+D108-D85</f>
        <v>39325.95595301783</v>
      </c>
    </row>
    <row r="86" spans="2:7" x14ac:dyDescent="0.25">
      <c r="B86">
        <f t="shared" si="2"/>
        <v>14</v>
      </c>
      <c r="C86" s="3">
        <f t="shared" si="3"/>
        <v>1138093.2804332895</v>
      </c>
      <c r="D86" s="6">
        <f>+C86*$C$71</f>
        <v>11380.932804332895</v>
      </c>
      <c r="E86" s="3">
        <f t="shared" si="1"/>
        <v>1149474.2132376223</v>
      </c>
      <c r="G86" s="38">
        <f>+D109-D86</f>
        <v>42248.925825264894</v>
      </c>
    </row>
    <row r="87" spans="2:7" x14ac:dyDescent="0.25">
      <c r="B87">
        <f t="shared" si="2"/>
        <v>15</v>
      </c>
      <c r="C87" s="3">
        <f t="shared" si="3"/>
        <v>1149474.2132376223</v>
      </c>
      <c r="D87" s="6">
        <f>+C87*$C$71</f>
        <v>11494.742132376223</v>
      </c>
      <c r="E87" s="3">
        <f t="shared" si="1"/>
        <v>1160968.9553699985</v>
      </c>
      <c r="G87" s="38">
        <f t="shared" ref="G87:G90" si="4">+D110-D87</f>
        <v>45352.908014997425</v>
      </c>
    </row>
    <row r="88" spans="2:7" x14ac:dyDescent="0.25">
      <c r="B88">
        <f t="shared" si="2"/>
        <v>16</v>
      </c>
      <c r="C88" s="3">
        <f t="shared" si="3"/>
        <v>1160968.9553699985</v>
      </c>
      <c r="D88" s="6">
        <f>+C88*$C$71</f>
        <v>11609.689553699985</v>
      </c>
      <c r="E88" s="3">
        <f t="shared" si="1"/>
        <v>1172578.6449236984</v>
      </c>
      <c r="G88" s="38">
        <f t="shared" si="4"/>
        <v>48648.819602516087</v>
      </c>
    </row>
    <row r="89" spans="2:7" x14ac:dyDescent="0.25">
      <c r="B89">
        <f t="shared" si="2"/>
        <v>17</v>
      </c>
      <c r="C89" s="3">
        <f t="shared" si="3"/>
        <v>1172578.6449236984</v>
      </c>
      <c r="D89" s="6">
        <f>+C89*$C$71</f>
        <v>11725.786449236984</v>
      </c>
      <c r="E89" s="3">
        <f t="shared" si="1"/>
        <v>1184304.4313729354</v>
      </c>
      <c r="G89" s="38">
        <f t="shared" si="4"/>
        <v>52148.233256352061</v>
      </c>
    </row>
    <row r="90" spans="2:7" x14ac:dyDescent="0.25">
      <c r="B90" s="30">
        <f t="shared" si="2"/>
        <v>18</v>
      </c>
      <c r="C90" s="3">
        <f t="shared" si="3"/>
        <v>1184304.4313729354</v>
      </c>
      <c r="D90" s="6">
        <f>+C90*$C$71</f>
        <v>11843.044313729355</v>
      </c>
      <c r="E90" s="37">
        <f t="shared" si="1"/>
        <v>1196147.4756866647</v>
      </c>
      <c r="G90" s="38">
        <f t="shared" si="4"/>
        <v>55863.416574195035</v>
      </c>
    </row>
    <row r="91" spans="2:7" x14ac:dyDescent="0.25">
      <c r="D91" s="36">
        <f>SUM(D73:D90)</f>
        <v>196147.47568666484</v>
      </c>
      <c r="G91" s="36">
        <f>SUM(G73:G90)</f>
        <v>580937.15861830511</v>
      </c>
    </row>
    <row r="93" spans="2:7" x14ac:dyDescent="0.25">
      <c r="C93" s="32" t="s">
        <v>19</v>
      </c>
    </row>
    <row r="94" spans="2:7" x14ac:dyDescent="0.25">
      <c r="C94" s="22">
        <v>0.06</v>
      </c>
    </row>
    <row r="95" spans="2:7" x14ac:dyDescent="0.25">
      <c r="B95">
        <v>0</v>
      </c>
      <c r="C95" s="29"/>
      <c r="D95" s="30" t="s">
        <v>25</v>
      </c>
    </row>
    <row r="96" spans="2:7" x14ac:dyDescent="0.25">
      <c r="B96">
        <v>1</v>
      </c>
      <c r="C96" s="35">
        <f>+D45</f>
        <v>419062.84138169402</v>
      </c>
      <c r="D96" s="6">
        <f>+C96*$C$94</f>
        <v>25143.77048290164</v>
      </c>
      <c r="E96" s="3">
        <f>+C96+D96</f>
        <v>444206.61186459567</v>
      </c>
    </row>
    <row r="97" spans="2:5" x14ac:dyDescent="0.25">
      <c r="B97">
        <f>+B96+1</f>
        <v>2</v>
      </c>
      <c r="C97" s="3">
        <f>+E96</f>
        <v>444206.61186459567</v>
      </c>
      <c r="D97" s="6">
        <f t="shared" ref="D97:D113" si="5">+C97*$C$94</f>
        <v>26652.396711875739</v>
      </c>
      <c r="E97" s="3">
        <f t="shared" ref="E97:E113" si="6">+C97+D97</f>
        <v>470859.00857647142</v>
      </c>
    </row>
    <row r="98" spans="2:5" x14ac:dyDescent="0.25">
      <c r="B98">
        <f t="shared" ref="B98:B113" si="7">+B97+1</f>
        <v>3</v>
      </c>
      <c r="C98" s="3">
        <f t="shared" ref="C98:C113" si="8">+E97</f>
        <v>470859.00857647142</v>
      </c>
      <c r="D98" s="6">
        <f t="shared" si="5"/>
        <v>28251.540514588283</v>
      </c>
      <c r="E98" s="3">
        <f t="shared" si="6"/>
        <v>499110.54909105971</v>
      </c>
    </row>
    <row r="99" spans="2:5" x14ac:dyDescent="0.25">
      <c r="B99">
        <f t="shared" si="7"/>
        <v>4</v>
      </c>
      <c r="C99" s="3">
        <f t="shared" si="8"/>
        <v>499110.54909105971</v>
      </c>
      <c r="D99" s="6">
        <f t="shared" si="5"/>
        <v>29946.632945463582</v>
      </c>
      <c r="E99" s="3">
        <f t="shared" si="6"/>
        <v>529057.18203652324</v>
      </c>
    </row>
    <row r="100" spans="2:5" x14ac:dyDescent="0.25">
      <c r="B100">
        <f t="shared" si="7"/>
        <v>5</v>
      </c>
      <c r="C100" s="3">
        <f t="shared" si="8"/>
        <v>529057.18203652324</v>
      </c>
      <c r="D100" s="6">
        <f t="shared" si="5"/>
        <v>31743.430922191394</v>
      </c>
      <c r="E100" s="3">
        <f t="shared" si="6"/>
        <v>560800.6129587146</v>
      </c>
    </row>
    <row r="101" spans="2:5" x14ac:dyDescent="0.25">
      <c r="B101">
        <f t="shared" si="7"/>
        <v>6</v>
      </c>
      <c r="C101" s="3">
        <f t="shared" si="8"/>
        <v>560800.6129587146</v>
      </c>
      <c r="D101" s="6">
        <f t="shared" si="5"/>
        <v>33648.036777522873</v>
      </c>
      <c r="E101" s="3">
        <f t="shared" si="6"/>
        <v>594448.64973623748</v>
      </c>
    </row>
    <row r="102" spans="2:5" x14ac:dyDescent="0.25">
      <c r="B102">
        <f t="shared" si="7"/>
        <v>7</v>
      </c>
      <c r="C102" s="3">
        <f t="shared" si="8"/>
        <v>594448.64973623748</v>
      </c>
      <c r="D102" s="6">
        <f t="shared" si="5"/>
        <v>35666.918984174248</v>
      </c>
      <c r="E102" s="3">
        <f t="shared" si="6"/>
        <v>630115.56872041174</v>
      </c>
    </row>
    <row r="103" spans="2:5" x14ac:dyDescent="0.25">
      <c r="B103">
        <f t="shared" si="7"/>
        <v>8</v>
      </c>
      <c r="C103" s="3">
        <f t="shared" si="8"/>
        <v>630115.56872041174</v>
      </c>
      <c r="D103" s="6">
        <f t="shared" si="5"/>
        <v>37806.934123224702</v>
      </c>
      <c r="E103" s="3">
        <f t="shared" si="6"/>
        <v>667922.50284363644</v>
      </c>
    </row>
    <row r="104" spans="2:5" x14ac:dyDescent="0.25">
      <c r="B104">
        <f t="shared" si="7"/>
        <v>9</v>
      </c>
      <c r="C104" s="3">
        <f t="shared" si="8"/>
        <v>667922.50284363644</v>
      </c>
      <c r="D104" s="6">
        <f t="shared" si="5"/>
        <v>40075.350170618185</v>
      </c>
      <c r="E104" s="3">
        <f t="shared" si="6"/>
        <v>707997.85301425459</v>
      </c>
    </row>
    <row r="105" spans="2:5" x14ac:dyDescent="0.25">
      <c r="B105">
        <f t="shared" si="7"/>
        <v>10</v>
      </c>
      <c r="C105" s="3">
        <f t="shared" si="8"/>
        <v>707997.85301425459</v>
      </c>
      <c r="D105" s="6">
        <f t="shared" si="5"/>
        <v>42479.871180855276</v>
      </c>
      <c r="E105" s="3">
        <f t="shared" si="6"/>
        <v>750477.72419510991</v>
      </c>
    </row>
    <row r="106" spans="2:5" x14ac:dyDescent="0.25">
      <c r="B106">
        <f t="shared" si="7"/>
        <v>11</v>
      </c>
      <c r="C106" s="3">
        <f t="shared" si="8"/>
        <v>750477.72419510991</v>
      </c>
      <c r="D106" s="6">
        <f t="shared" si="5"/>
        <v>45028.66345170659</v>
      </c>
      <c r="E106" s="3">
        <f t="shared" si="6"/>
        <v>795506.38764681655</v>
      </c>
    </row>
    <row r="107" spans="2:5" x14ac:dyDescent="0.25">
      <c r="B107">
        <f t="shared" si="7"/>
        <v>12</v>
      </c>
      <c r="C107" s="3">
        <f t="shared" si="8"/>
        <v>795506.38764681655</v>
      </c>
      <c r="D107" s="6">
        <f t="shared" si="5"/>
        <v>47730.383258808994</v>
      </c>
      <c r="E107" s="3">
        <f t="shared" si="6"/>
        <v>843236.77090562554</v>
      </c>
    </row>
    <row r="108" spans="2:5" x14ac:dyDescent="0.25">
      <c r="B108">
        <f t="shared" si="7"/>
        <v>13</v>
      </c>
      <c r="C108" s="3">
        <f t="shared" si="8"/>
        <v>843236.77090562554</v>
      </c>
      <c r="D108" s="6">
        <f t="shared" si="5"/>
        <v>50594.206254337529</v>
      </c>
      <c r="E108" s="3">
        <f t="shared" si="6"/>
        <v>893830.97715996311</v>
      </c>
    </row>
    <row r="109" spans="2:5" x14ac:dyDescent="0.25">
      <c r="B109">
        <f t="shared" si="7"/>
        <v>14</v>
      </c>
      <c r="C109" s="3">
        <f t="shared" si="8"/>
        <v>893830.97715996311</v>
      </c>
      <c r="D109" s="6">
        <f t="shared" si="5"/>
        <v>53629.858629597788</v>
      </c>
      <c r="E109" s="3">
        <f t="shared" si="6"/>
        <v>947460.83578956092</v>
      </c>
    </row>
    <row r="110" spans="2:5" x14ac:dyDescent="0.25">
      <c r="B110">
        <f t="shared" si="7"/>
        <v>15</v>
      </c>
      <c r="C110" s="3">
        <f t="shared" si="8"/>
        <v>947460.83578956092</v>
      </c>
      <c r="D110" s="6">
        <f t="shared" si="5"/>
        <v>56847.65014737365</v>
      </c>
      <c r="E110" s="3">
        <f t="shared" si="6"/>
        <v>1004308.4859369346</v>
      </c>
    </row>
    <row r="111" spans="2:5" x14ac:dyDescent="0.25">
      <c r="B111">
        <f t="shared" si="7"/>
        <v>16</v>
      </c>
      <c r="C111" s="3">
        <f t="shared" si="8"/>
        <v>1004308.4859369346</v>
      </c>
      <c r="D111" s="6">
        <f t="shared" si="5"/>
        <v>60258.509156216074</v>
      </c>
      <c r="E111" s="3">
        <f t="shared" si="6"/>
        <v>1064566.9950931508</v>
      </c>
    </row>
    <row r="112" spans="2:5" x14ac:dyDescent="0.25">
      <c r="B112">
        <f t="shared" si="7"/>
        <v>17</v>
      </c>
      <c r="C112" s="3">
        <f t="shared" si="8"/>
        <v>1064566.9950931508</v>
      </c>
      <c r="D112" s="6">
        <f t="shared" si="5"/>
        <v>63874.019705589046</v>
      </c>
      <c r="E112" s="3">
        <f t="shared" si="6"/>
        <v>1128441.0147987399</v>
      </c>
    </row>
    <row r="113" spans="2:5" x14ac:dyDescent="0.25">
      <c r="B113" s="30">
        <f t="shared" si="7"/>
        <v>18</v>
      </c>
      <c r="C113" s="3">
        <f t="shared" si="8"/>
        <v>1128441.0147987399</v>
      </c>
      <c r="D113" s="6">
        <f t="shared" si="5"/>
        <v>67706.46088792439</v>
      </c>
      <c r="E113" s="37">
        <f t="shared" si="6"/>
        <v>1196147.4756866642</v>
      </c>
    </row>
    <row r="114" spans="2:5" x14ac:dyDescent="0.25">
      <c r="D114" s="36">
        <f>SUM(D96:D113)</f>
        <v>777084.63430496992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8155E-ABF9-4694-9DF4-ACD4DDF4B2C8}">
  <dimension ref="A1:H18"/>
  <sheetViews>
    <sheetView tabSelected="1" zoomScale="110" zoomScaleNormal="110" workbookViewId="0">
      <selection activeCell="R8" sqref="R8"/>
    </sheetView>
  </sheetViews>
  <sheetFormatPr baseColWidth="10" defaultRowHeight="15" x14ac:dyDescent="0.25"/>
  <cols>
    <col min="7" max="7" width="12.5703125" bestFit="1" customWidth="1"/>
  </cols>
  <sheetData>
    <row r="1" spans="1:8" x14ac:dyDescent="0.25">
      <c r="A1" s="49" t="s">
        <v>28</v>
      </c>
      <c r="B1" s="49"/>
      <c r="C1" s="49"/>
    </row>
    <row r="2" spans="1:8" x14ac:dyDescent="0.25">
      <c r="A2" s="49" t="s">
        <v>29</v>
      </c>
      <c r="B2" s="49"/>
      <c r="C2" s="49"/>
    </row>
    <row r="3" spans="1:8" x14ac:dyDescent="0.25">
      <c r="A3" s="2" t="s">
        <v>30</v>
      </c>
      <c r="B3" s="2"/>
      <c r="C3" s="2"/>
      <c r="G3" s="4"/>
      <c r="H3" s="32" t="s">
        <v>44</v>
      </c>
    </row>
    <row r="4" spans="1:8" x14ac:dyDescent="0.25">
      <c r="A4" t="s">
        <v>31</v>
      </c>
      <c r="C4" s="3">
        <v>1000000</v>
      </c>
      <c r="G4" s="32" t="s">
        <v>43</v>
      </c>
      <c r="H4" s="32" t="s">
        <v>45</v>
      </c>
    </row>
    <row r="5" spans="1:8" x14ac:dyDescent="0.25">
      <c r="A5" t="s">
        <v>32</v>
      </c>
      <c r="C5" s="3">
        <v>1200000</v>
      </c>
      <c r="F5">
        <v>1</v>
      </c>
      <c r="G5" s="33">
        <f>+C11/C14</f>
        <v>450733.81830182858</v>
      </c>
      <c r="H5" s="55">
        <f>+G5*$C$13</f>
        <v>135220.14549054857</v>
      </c>
    </row>
    <row r="6" spans="1:8" x14ac:dyDescent="0.25">
      <c r="A6" t="s">
        <v>33</v>
      </c>
      <c r="C6" s="3">
        <v>800000</v>
      </c>
      <c r="F6">
        <f>+F5+1</f>
        <v>2</v>
      </c>
      <c r="G6" s="33">
        <f>+G5</f>
        <v>450733.81830182858</v>
      </c>
      <c r="H6" s="55">
        <f>+G6*$C$13</f>
        <v>135220.14549054857</v>
      </c>
    </row>
    <row r="7" spans="1:8" x14ac:dyDescent="0.25">
      <c r="A7" s="28"/>
      <c r="B7" s="28"/>
      <c r="C7" s="48">
        <f>SUM(C4:C6)</f>
        <v>3000000</v>
      </c>
      <c r="F7">
        <f t="shared" ref="F7:F14" si="0">+F6+1</f>
        <v>3</v>
      </c>
      <c r="G7" s="33">
        <f t="shared" ref="G7:G14" si="1">+G6</f>
        <v>450733.81830182858</v>
      </c>
      <c r="H7" s="55">
        <f t="shared" ref="H7:H16" si="2">+G7*$C$13</f>
        <v>135220.14549054857</v>
      </c>
    </row>
    <row r="8" spans="1:8" x14ac:dyDescent="0.25">
      <c r="A8" t="s">
        <v>34</v>
      </c>
      <c r="B8" s="13">
        <v>0.2</v>
      </c>
      <c r="C8" s="3">
        <f>+B8*C7</f>
        <v>600000</v>
      </c>
      <c r="F8">
        <f t="shared" si="0"/>
        <v>4</v>
      </c>
      <c r="G8" s="33">
        <f t="shared" si="1"/>
        <v>450733.81830182858</v>
      </c>
      <c r="H8" s="55">
        <f t="shared" si="2"/>
        <v>135220.14549054857</v>
      </c>
    </row>
    <row r="9" spans="1:8" x14ac:dyDescent="0.25">
      <c r="A9" s="47" t="s">
        <v>35</v>
      </c>
      <c r="B9" s="47"/>
      <c r="C9" s="48">
        <f>+C7+C8</f>
        <v>3600000</v>
      </c>
      <c r="D9" s="5" t="s">
        <v>36</v>
      </c>
      <c r="F9">
        <f t="shared" si="0"/>
        <v>5</v>
      </c>
      <c r="G9" s="33">
        <f t="shared" si="1"/>
        <v>450733.81830182858</v>
      </c>
      <c r="H9" s="55">
        <f t="shared" si="2"/>
        <v>135220.14549054857</v>
      </c>
    </row>
    <row r="10" spans="1:8" x14ac:dyDescent="0.25">
      <c r="A10" t="s">
        <v>37</v>
      </c>
      <c r="B10" s="13">
        <v>0.3</v>
      </c>
      <c r="C10" s="50">
        <v>907338.18301828555</v>
      </c>
      <c r="F10">
        <f t="shared" si="0"/>
        <v>6</v>
      </c>
      <c r="G10" s="33">
        <f t="shared" si="1"/>
        <v>450733.81830182858</v>
      </c>
      <c r="H10" s="55">
        <f t="shared" si="2"/>
        <v>135220.14549054857</v>
      </c>
    </row>
    <row r="11" spans="1:8" x14ac:dyDescent="0.25">
      <c r="A11" s="47" t="s">
        <v>38</v>
      </c>
      <c r="B11" s="47"/>
      <c r="C11" s="48">
        <f>+C9+C10</f>
        <v>4507338.1830182858</v>
      </c>
      <c r="D11" s="5" t="s">
        <v>39</v>
      </c>
      <c r="F11">
        <f t="shared" si="0"/>
        <v>7</v>
      </c>
      <c r="G11" s="33">
        <f t="shared" si="1"/>
        <v>450733.81830182858</v>
      </c>
      <c r="H11" s="55">
        <f t="shared" si="2"/>
        <v>135220.14549054857</v>
      </c>
    </row>
    <row r="12" spans="1:8" x14ac:dyDescent="0.25">
      <c r="F12">
        <f t="shared" si="0"/>
        <v>8</v>
      </c>
      <c r="G12" s="33">
        <f t="shared" si="1"/>
        <v>450733.81830182858</v>
      </c>
      <c r="H12" s="55">
        <f t="shared" si="2"/>
        <v>135220.14549054857</v>
      </c>
    </row>
    <row r="13" spans="1:8" x14ac:dyDescent="0.25">
      <c r="A13" s="51" t="s">
        <v>40</v>
      </c>
      <c r="B13" s="52"/>
      <c r="C13" s="53">
        <v>0.3</v>
      </c>
      <c r="F13">
        <f t="shared" si="0"/>
        <v>9</v>
      </c>
      <c r="G13" s="33">
        <f t="shared" si="1"/>
        <v>450733.81830182858</v>
      </c>
      <c r="H13" s="55">
        <f t="shared" si="2"/>
        <v>135220.14549054857</v>
      </c>
    </row>
    <row r="14" spans="1:8" x14ac:dyDescent="0.25">
      <c r="A14" s="51" t="s">
        <v>41</v>
      </c>
      <c r="B14" s="52"/>
      <c r="C14" s="54">
        <v>10</v>
      </c>
      <c r="F14">
        <f t="shared" si="0"/>
        <v>10</v>
      </c>
      <c r="G14" s="33">
        <f t="shared" si="1"/>
        <v>450733.81830182858</v>
      </c>
      <c r="H14" s="55">
        <f t="shared" si="2"/>
        <v>135220.14549054857</v>
      </c>
    </row>
    <row r="15" spans="1:8" ht="15.75" thickBot="1" x14ac:dyDescent="0.3">
      <c r="A15" s="51" t="s">
        <v>42</v>
      </c>
      <c r="B15" s="52"/>
      <c r="C15" s="53">
        <v>0.08</v>
      </c>
    </row>
    <row r="16" spans="1:8" ht="15.75" thickBot="1" x14ac:dyDescent="0.3">
      <c r="F16" s="56" t="s">
        <v>46</v>
      </c>
      <c r="G16" s="57"/>
      <c r="H16" s="58">
        <f>NPV(C15,H5:H14)</f>
        <v>907338.18301828555</v>
      </c>
    </row>
    <row r="17" spans="4:6" ht="15.75" thickBot="1" x14ac:dyDescent="0.3">
      <c r="F17" s="5" t="s">
        <v>37</v>
      </c>
    </row>
    <row r="18" spans="4:6" ht="15.75" thickBot="1" x14ac:dyDescent="0.3">
      <c r="D18" s="59">
        <f>+C10-H16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2025-05-15T04:09:22Z</dcterms:created>
  <dcterms:modified xsi:type="dcterms:W3CDTF">2025-05-15T07:16:07Z</dcterms:modified>
</cp:coreProperties>
</file>