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7DB16A48-7099-4A38-925E-B1A06F93D223}" xr6:coauthVersionLast="47" xr6:coauthVersionMax="47" xr10:uidLastSave="{00000000-0000-0000-0000-000000000000}"/>
  <bookViews>
    <workbookView xWindow="-120" yWindow="-120" windowWidth="29040" windowHeight="15720" activeTab="1" xr2:uid="{25C864E3-4200-48C8-A517-CCB3723C9392}"/>
  </bookViews>
  <sheets>
    <sheet name="NIIF16" sheetId="1" r:id="rId1"/>
    <sheet name="NIC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2" l="1"/>
  <c r="S18" i="2"/>
  <c r="S28" i="2" s="1"/>
  <c r="S19" i="2"/>
  <c r="S20" i="2"/>
  <c r="S21" i="2"/>
  <c r="S22" i="2"/>
  <c r="S23" i="2"/>
  <c r="S24" i="2"/>
  <c r="S25" i="2"/>
  <c r="S26" i="2"/>
  <c r="S27" i="2"/>
  <c r="S16" i="2"/>
  <c r="P13" i="2"/>
  <c r="M28" i="2"/>
  <c r="Q28" i="2"/>
  <c r="Q22" i="2"/>
  <c r="Q23" i="2"/>
  <c r="Q24" i="2"/>
  <c r="Q25" i="2"/>
  <c r="Q26" i="2"/>
  <c r="Q27" i="2"/>
  <c r="Q21" i="2"/>
  <c r="Q20" i="2"/>
  <c r="Q19" i="2"/>
  <c r="Q18" i="2"/>
  <c r="Q17" i="2"/>
  <c r="Q16" i="2"/>
  <c r="N8" i="2"/>
  <c r="O12" i="2" s="1"/>
  <c r="K18" i="2"/>
  <c r="K19" i="2"/>
  <c r="K20" i="2"/>
  <c r="K21" i="2" s="1"/>
  <c r="K22" i="2" s="1"/>
  <c r="K23" i="2" s="1"/>
  <c r="K24" i="2" s="1"/>
  <c r="K25" i="2" s="1"/>
  <c r="K26" i="2" s="1"/>
  <c r="K27" i="2" s="1"/>
  <c r="K17" i="2"/>
  <c r="N11" i="2"/>
  <c r="N6" i="2"/>
  <c r="S5" i="1"/>
  <c r="S6" i="1" s="1"/>
  <c r="L94" i="1"/>
  <c r="S4" i="1"/>
  <c r="S3" i="1"/>
  <c r="T6" i="1"/>
  <c r="T5" i="1"/>
  <c r="T4" i="1"/>
  <c r="T3" i="1"/>
  <c r="N62" i="1"/>
  <c r="K62" i="1"/>
  <c r="L62" i="1"/>
  <c r="K63" i="1"/>
  <c r="L63" i="1" s="1"/>
  <c r="N61" i="1"/>
  <c r="K61" i="1"/>
  <c r="L61" i="1" s="1"/>
  <c r="N60" i="1"/>
  <c r="L60" i="1"/>
  <c r="K60" i="1"/>
  <c r="N59" i="1"/>
  <c r="L59" i="1"/>
  <c r="L58" i="1"/>
  <c r="N58" i="1"/>
  <c r="K59" i="1" s="1"/>
  <c r="M60" i="1"/>
  <c r="M61" i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59" i="1"/>
  <c r="M58" i="1"/>
  <c r="K58" i="1"/>
  <c r="J59" i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N13" i="1"/>
  <c r="O14" i="1" s="1"/>
  <c r="N21" i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K18" i="1"/>
  <c r="N6" i="1"/>
  <c r="O20" i="1" s="1"/>
  <c r="L16" i="2" l="1"/>
  <c r="M16" i="2" s="1"/>
  <c r="O13" i="2"/>
  <c r="N16" i="2"/>
  <c r="N17" i="2" s="1"/>
  <c r="N18" i="2" s="1"/>
  <c r="N19" i="2" s="1"/>
  <c r="N63" i="1"/>
  <c r="K64" i="1" s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N20" i="2" l="1"/>
  <c r="N21" i="2" s="1"/>
  <c r="N22" i="2" s="1"/>
  <c r="N23" i="2" s="1"/>
  <c r="N24" i="2" s="1"/>
  <c r="N25" i="2" s="1"/>
  <c r="N26" i="2" s="1"/>
  <c r="N27" i="2" s="1"/>
  <c r="O16" i="2"/>
  <c r="L17" i="2" s="1"/>
  <c r="L64" i="1"/>
  <c r="N64" i="1" s="1"/>
  <c r="K65" i="1" s="1"/>
  <c r="O18" i="1"/>
  <c r="O11" i="1" s="1"/>
  <c r="N10" i="1" s="1"/>
  <c r="M17" i="2" l="1"/>
  <c r="O17" i="2" s="1"/>
  <c r="L18" i="2" s="1"/>
  <c r="L65" i="1"/>
  <c r="N65" i="1"/>
  <c r="K66" i="1" s="1"/>
  <c r="M18" i="2" l="1"/>
  <c r="O18" i="2" s="1"/>
  <c r="L19" i="2" s="1"/>
  <c r="L66" i="1"/>
  <c r="N66" i="1" s="1"/>
  <c r="K67" i="1" s="1"/>
  <c r="M19" i="2" l="1"/>
  <c r="O19" i="2"/>
  <c r="L20" i="2" s="1"/>
  <c r="L67" i="1"/>
  <c r="N67" i="1"/>
  <c r="K68" i="1" s="1"/>
  <c r="M20" i="2" l="1"/>
  <c r="O20" i="2" s="1"/>
  <c r="L21" i="2" s="1"/>
  <c r="L68" i="1"/>
  <c r="N68" i="1" s="1"/>
  <c r="K69" i="1" s="1"/>
  <c r="M21" i="2" l="1"/>
  <c r="O21" i="2"/>
  <c r="L22" i="2" s="1"/>
  <c r="L69" i="1"/>
  <c r="N69" i="1"/>
  <c r="K70" i="1" s="1"/>
  <c r="M22" i="2" l="1"/>
  <c r="O22" i="2" s="1"/>
  <c r="L23" i="2" s="1"/>
  <c r="L70" i="1"/>
  <c r="N70" i="1" s="1"/>
  <c r="K71" i="1" s="1"/>
  <c r="M23" i="2" l="1"/>
  <c r="O23" i="2" s="1"/>
  <c r="L24" i="2" s="1"/>
  <c r="L71" i="1"/>
  <c r="N71" i="1"/>
  <c r="K72" i="1" s="1"/>
  <c r="M24" i="2" l="1"/>
  <c r="O24" i="2" s="1"/>
  <c r="L25" i="2" s="1"/>
  <c r="L72" i="1"/>
  <c r="N72" i="1"/>
  <c r="K73" i="1" s="1"/>
  <c r="M25" i="2" l="1"/>
  <c r="O25" i="2"/>
  <c r="L26" i="2" s="1"/>
  <c r="L73" i="1"/>
  <c r="N73" i="1"/>
  <c r="K74" i="1" s="1"/>
  <c r="M26" i="2" l="1"/>
  <c r="O26" i="2"/>
  <c r="L27" i="2" s="1"/>
  <c r="L74" i="1"/>
  <c r="N74" i="1" s="1"/>
  <c r="K75" i="1" s="1"/>
  <c r="M27" i="2" l="1"/>
  <c r="O27" i="2"/>
  <c r="L75" i="1"/>
  <c r="N75" i="1"/>
  <c r="K76" i="1" s="1"/>
  <c r="L76" i="1" l="1"/>
  <c r="N76" i="1" s="1"/>
  <c r="K77" i="1" s="1"/>
  <c r="L77" i="1" l="1"/>
  <c r="N77" i="1" s="1"/>
  <c r="K78" i="1" s="1"/>
  <c r="L78" i="1" l="1"/>
  <c r="N78" i="1"/>
  <c r="K79" i="1" s="1"/>
  <c r="L79" i="1" l="1"/>
  <c r="N79" i="1"/>
  <c r="K80" i="1" s="1"/>
  <c r="L80" i="1" l="1"/>
  <c r="N80" i="1"/>
  <c r="K81" i="1" s="1"/>
  <c r="L81" i="1" l="1"/>
  <c r="N81" i="1"/>
  <c r="K82" i="1" s="1"/>
  <c r="L82" i="1" l="1"/>
  <c r="N82" i="1"/>
  <c r="K83" i="1" s="1"/>
  <c r="L83" i="1" l="1"/>
  <c r="N83" i="1" s="1"/>
  <c r="K84" i="1" s="1"/>
  <c r="L84" i="1" l="1"/>
  <c r="N84" i="1"/>
  <c r="K85" i="1" s="1"/>
  <c r="L85" i="1" l="1"/>
  <c r="N85" i="1"/>
  <c r="K86" i="1" s="1"/>
  <c r="L86" i="1" l="1"/>
  <c r="N86" i="1" s="1"/>
  <c r="K87" i="1" s="1"/>
  <c r="L87" i="1" l="1"/>
  <c r="N87" i="1"/>
  <c r="K88" i="1" s="1"/>
  <c r="L88" i="1" l="1"/>
  <c r="N88" i="1" s="1"/>
  <c r="K89" i="1" s="1"/>
  <c r="L89" i="1" l="1"/>
  <c r="N89" i="1" s="1"/>
  <c r="K90" i="1" s="1"/>
  <c r="L90" i="1" l="1"/>
  <c r="N90" i="1" s="1"/>
  <c r="K91" i="1" s="1"/>
  <c r="L91" i="1" l="1"/>
  <c r="N91" i="1"/>
  <c r="K92" i="1" s="1"/>
  <c r="L92" i="1" l="1"/>
  <c r="N92" i="1"/>
  <c r="K93" i="1" s="1"/>
  <c r="L93" i="1" l="1"/>
  <c r="N93" i="1"/>
</calcChain>
</file>

<file path=xl/sharedStrings.xml><?xml version="1.0" encoding="utf-8"?>
<sst xmlns="http://schemas.openxmlformats.org/spreadsheetml/2006/main" count="84" uniqueCount="75">
  <si>
    <t>NIIF 16, 71</t>
  </si>
  <si>
    <t>* Valor razonable del activo vendido</t>
  </si>
  <si>
    <t>* Valor presente de pagos de arrendamiento (tasa mercado)</t>
  </si>
  <si>
    <t>(a) Ingresos de actividades ordinarias medidos al menor de:</t>
  </si>
  <si>
    <t>(b) El costo de venta (valor en libros del activo vendido)</t>
  </si>
  <si>
    <t>NIIF 16, 75</t>
  </si>
  <si>
    <t xml:space="preserve">Un arrendador que es a la vez fabricante o  distribuidor de </t>
  </si>
  <si>
    <t xml:space="preserve">los bienes arrendados  reconocerá lo siguiente para cada uno </t>
  </si>
  <si>
    <t>de  sus arrendamientos financieros</t>
  </si>
  <si>
    <t xml:space="preserve">Un arrendador reconocerá los ingresos financieros a lo largo del </t>
  </si>
  <si>
    <t xml:space="preserve">plazo del  arrendamiento, sobre la base de una pauta que refleje </t>
  </si>
  <si>
    <t xml:space="preserve">una tasa de rendimiento  constante sobre la inversión financiera </t>
  </si>
  <si>
    <t>neta que el arrendador ha realizado en  el arrendamiento.</t>
  </si>
  <si>
    <t>NIIF 16, 73</t>
  </si>
  <si>
    <t xml:space="preserve">Si se han  aplicado tasas de interés artificialmente bajas, un </t>
  </si>
  <si>
    <t xml:space="preserve">arrendador, que sea a la vez  fabricante o distribuidor de los bienes </t>
  </si>
  <si>
    <t xml:space="preserve">arrendados, reducirá la ganancia por  venta a la que se hubiera </t>
  </si>
  <si>
    <t>obtenido de haber aplicado tasas de interés de  mercado</t>
  </si>
  <si>
    <t xml:space="preserve">APRENDAMOS NIIF 16 </t>
  </si>
  <si>
    <t>APRENDAMOS NIC 20</t>
  </si>
  <si>
    <t>NIC 20, 10A</t>
  </si>
  <si>
    <t xml:space="preserve"> El beneficio de un préstamo del gobierno a una tasa de interés </t>
  </si>
  <si>
    <t xml:space="preserve">inferior a la del  mercado se trata como una subvención del </t>
  </si>
  <si>
    <t xml:space="preserve">gobierno. El préstamo se  reconocerá y medirá de acuerdo con la </t>
  </si>
  <si>
    <t>NIIF 9 Instrumentos Financieros. El  beneficio de la tasa de interés</t>
  </si>
  <si>
    <t xml:space="preserve"> inferior a la del mercado se medirá como la  diferencia entre el </t>
  </si>
  <si>
    <t xml:space="preserve">importe en libros inicial del préstamo determinado  conforme </t>
  </si>
  <si>
    <t>a la NIIF 9 y el importe recibido. El beneficio se contabiliza de</t>
  </si>
  <si>
    <t xml:space="preserve">acuerdo con esta Norma. </t>
  </si>
  <si>
    <t xml:space="preserve"> Las subvenciones del gobierno se reconocerán en resultados sobre </t>
  </si>
  <si>
    <t xml:space="preserve">una base  sistemática a lo largo de los periodos en los que la </t>
  </si>
  <si>
    <t xml:space="preserve">entidad reconozca como  gasto los costos relacionados que la </t>
  </si>
  <si>
    <t>subvención pretende compensar.</t>
  </si>
  <si>
    <t>NIC 20, 12</t>
  </si>
  <si>
    <t>USD</t>
  </si>
  <si>
    <t>Plazo</t>
  </si>
  <si>
    <t>meses</t>
  </si>
  <si>
    <t>Precio al contado</t>
  </si>
  <si>
    <t>Tasa</t>
  </si>
  <si>
    <t>Pago</t>
  </si>
  <si>
    <t>TRANSACCION</t>
  </si>
  <si>
    <t>Costo de venta</t>
  </si>
  <si>
    <t>Factura por cobrar</t>
  </si>
  <si>
    <t>Ventas de unidades nuevas</t>
  </si>
  <si>
    <t>D</t>
  </si>
  <si>
    <t>H</t>
  </si>
  <si>
    <t>VS</t>
  </si>
  <si>
    <t>VR</t>
  </si>
  <si>
    <t>VP</t>
  </si>
  <si>
    <t>Tasa Mdo</t>
  </si>
  <si>
    <t>Inventario</t>
  </si>
  <si>
    <t>SI</t>
  </si>
  <si>
    <t>ING FIN</t>
  </si>
  <si>
    <t>COBRO</t>
  </si>
  <si>
    <t>SF</t>
  </si>
  <si>
    <t>TAX</t>
  </si>
  <si>
    <t>NIIF</t>
  </si>
  <si>
    <t>VENTA</t>
  </si>
  <si>
    <t>COSTO VTA</t>
  </si>
  <si>
    <t>INGRESO FINANC</t>
  </si>
  <si>
    <t>TRATAMIENTO DE LOS PRESTAMOS SUBSIDIADOS POR EL GOBIERNO</t>
  </si>
  <si>
    <t>PRESTAMO</t>
  </si>
  <si>
    <t>TASA DEL GBNO</t>
  </si>
  <si>
    <t>TASA DEL MDO</t>
  </si>
  <si>
    <t>PLAZO</t>
  </si>
  <si>
    <t>PAGO</t>
  </si>
  <si>
    <t>CONTRATO CON EL GOBIERNO</t>
  </si>
  <si>
    <t>EFECTIVO</t>
  </si>
  <si>
    <t>PRESTAMO POR PAGAR</t>
  </si>
  <si>
    <t>NIIF 9-&gt; V.R.</t>
  </si>
  <si>
    <t>GANANCIA DIFERIDA</t>
  </si>
  <si>
    <t>CF</t>
  </si>
  <si>
    <t>Gbno</t>
  </si>
  <si>
    <t>CF-NIIF9</t>
  </si>
  <si>
    <t>g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</si>
</sst>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1" fillId="3" borderId="0" xfId="0" applyFont="1" applyFill="1"/>
    <xf numFmtId="3" fontId="3" fillId="0" borderId="0" xfId="0" applyNumberFormat="1" applyFont="1"/>
    <xf numFmtId="0" fontId="4" fillId="0" borderId="0" xfId="0" applyFont="1"/>
    <xf numFmtId="0" fontId="4" fillId="4" borderId="0" xfId="0" applyFont="1" applyFill="1"/>
    <xf numFmtId="3" fontId="4" fillId="4" borderId="0" xfId="0" applyNumberFormat="1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1" fillId="0" borderId="0" xfId="0" applyFont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right"/>
    </xf>
    <xf numFmtId="3" fontId="1" fillId="5" borderId="5" xfId="0" applyNumberFormat="1" applyFont="1" applyFill="1" applyBorder="1"/>
    <xf numFmtId="0" fontId="1" fillId="5" borderId="6" xfId="0" applyFont="1" applyFill="1" applyBorder="1"/>
    <xf numFmtId="0" fontId="1" fillId="5" borderId="6" xfId="0" applyFont="1" applyFill="1" applyBorder="1" applyAlignment="1">
      <alignment horizontal="center"/>
    </xf>
    <xf numFmtId="3" fontId="1" fillId="5" borderId="7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3" fillId="3" borderId="0" xfId="0" applyFont="1" applyFill="1"/>
    <xf numFmtId="10" fontId="8" fillId="3" borderId="0" xfId="0" applyNumberFormat="1" applyFont="1" applyFill="1"/>
    <xf numFmtId="0" fontId="3" fillId="3" borderId="9" xfId="0" applyFont="1" applyFill="1" applyBorder="1"/>
    <xf numFmtId="0" fontId="1" fillId="0" borderId="10" xfId="0" applyFont="1" applyBorder="1"/>
    <xf numFmtId="10" fontId="1" fillId="0" borderId="11" xfId="0" applyNumberFormat="1" applyFont="1" applyBorder="1"/>
    <xf numFmtId="0" fontId="3" fillId="5" borderId="0" xfId="0" applyFont="1" applyFill="1"/>
    <xf numFmtId="3" fontId="3" fillId="5" borderId="0" xfId="0" applyNumberFormat="1" applyFont="1" applyFill="1"/>
    <xf numFmtId="3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3" fontId="3" fillId="5" borderId="1" xfId="0" applyNumberFormat="1" applyFont="1" applyFill="1" applyBorder="1"/>
    <xf numFmtId="0" fontId="1" fillId="5" borderId="5" xfId="0" applyFont="1" applyFill="1" applyBorder="1"/>
    <xf numFmtId="3" fontId="1" fillId="5" borderId="7" xfId="0" applyNumberFormat="1" applyFont="1" applyFill="1" applyBorder="1" applyAlignment="1">
      <alignment horizontal="center"/>
    </xf>
    <xf numFmtId="3" fontId="1" fillId="5" borderId="3" xfId="0" applyNumberFormat="1" applyFont="1" applyFill="1" applyBorder="1"/>
    <xf numFmtId="0" fontId="1" fillId="5" borderId="4" xfId="0" applyFont="1" applyFill="1" applyBorder="1"/>
    <xf numFmtId="0" fontId="3" fillId="5" borderId="6" xfId="0" applyFont="1" applyFill="1" applyBorder="1"/>
    <xf numFmtId="3" fontId="1" fillId="5" borderId="6" xfId="0" applyNumberFormat="1" applyFont="1" applyFill="1" applyBorder="1"/>
    <xf numFmtId="0" fontId="1" fillId="5" borderId="7" xfId="0" applyFont="1" applyFill="1" applyBorder="1"/>
    <xf numFmtId="3" fontId="1" fillId="6" borderId="0" xfId="0" applyNumberFormat="1" applyFont="1" applyFill="1"/>
    <xf numFmtId="0" fontId="3" fillId="7" borderId="0" xfId="0" applyFont="1" applyFill="1"/>
    <xf numFmtId="0" fontId="1" fillId="7" borderId="0" xfId="0" applyFont="1" applyFill="1" applyAlignment="1">
      <alignment horizontal="center"/>
    </xf>
    <xf numFmtId="3" fontId="3" fillId="6" borderId="0" xfId="0" applyNumberFormat="1" applyFont="1" applyFill="1"/>
    <xf numFmtId="0" fontId="7" fillId="7" borderId="0" xfId="0" applyFont="1" applyFill="1"/>
    <xf numFmtId="0" fontId="4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8" fillId="0" borderId="8" xfId="0" applyFont="1" applyBorder="1"/>
    <xf numFmtId="0" fontId="8" fillId="0" borderId="0" xfId="0" applyFont="1"/>
    <xf numFmtId="3" fontId="8" fillId="0" borderId="9" xfId="0" applyNumberFormat="1" applyFont="1" applyBorder="1"/>
    <xf numFmtId="164" fontId="8" fillId="0" borderId="9" xfId="0" applyNumberFormat="1" applyFont="1" applyBorder="1"/>
    <xf numFmtId="0" fontId="1" fillId="0" borderId="8" xfId="0" applyFont="1" applyBorder="1"/>
    <xf numFmtId="164" fontId="1" fillId="0" borderId="9" xfId="0" applyNumberFormat="1" applyFont="1" applyBorder="1"/>
    <xf numFmtId="0" fontId="6" fillId="0" borderId="0" xfId="0" applyFont="1"/>
    <xf numFmtId="0" fontId="8" fillId="0" borderId="9" xfId="0" applyFont="1" applyBorder="1"/>
    <xf numFmtId="0" fontId="8" fillId="0" borderId="5" xfId="0" applyFont="1" applyBorder="1"/>
    <xf numFmtId="0" fontId="6" fillId="0" borderId="6" xfId="0" applyFont="1" applyBorder="1"/>
    <xf numFmtId="3" fontId="8" fillId="0" borderId="7" xfId="0" applyNumberFormat="1" applyFont="1" applyBorder="1"/>
    <xf numFmtId="3" fontId="4" fillId="2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horizontal="center"/>
    </xf>
    <xf numFmtId="0" fontId="4" fillId="5" borderId="0" xfId="0" applyFont="1" applyFill="1"/>
    <xf numFmtId="3" fontId="4" fillId="5" borderId="0" xfId="0" applyNumberFormat="1" applyFont="1" applyFill="1"/>
    <xf numFmtId="3" fontId="3" fillId="8" borderId="0" xfId="0" applyNumberFormat="1" applyFont="1" applyFill="1"/>
    <xf numFmtId="3" fontId="6" fillId="8" borderId="0" xfId="0" applyNumberFormat="1" applyFont="1" applyFill="1"/>
    <xf numFmtId="0" fontId="4" fillId="7" borderId="0" xfId="0" applyFont="1" applyFill="1"/>
    <xf numFmtId="3" fontId="4" fillId="7" borderId="0" xfId="0" applyNumberFormat="1" applyFont="1" applyFill="1"/>
    <xf numFmtId="3" fontId="1" fillId="9" borderId="0" xfId="0" applyNumberFormat="1" applyFont="1" applyFill="1"/>
    <xf numFmtId="3" fontId="1" fillId="7" borderId="0" xfId="0" applyNumberFormat="1" applyFont="1" applyFill="1"/>
    <xf numFmtId="3" fontId="1" fillId="0" borderId="0" xfId="0" applyNumberFormat="1" applyFont="1"/>
    <xf numFmtId="3" fontId="1" fillId="10" borderId="0" xfId="0" applyNumberFormat="1" applyFont="1" applyFill="1"/>
    <xf numFmtId="0" fontId="2" fillId="11" borderId="0" xfId="0" applyFont="1" applyFill="1"/>
    <xf numFmtId="0" fontId="4" fillId="11" borderId="0" xfId="0" applyFont="1" applyFill="1"/>
    <xf numFmtId="0" fontId="3" fillId="11" borderId="0" xfId="0" applyFont="1" applyFill="1"/>
    <xf numFmtId="0" fontId="1" fillId="11" borderId="0" xfId="0" applyFont="1" applyFill="1"/>
    <xf numFmtId="0" fontId="7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BE26-87C6-4F43-881B-C7C1EEFABE0C}">
  <dimension ref="A1:W94"/>
  <sheetViews>
    <sheetView zoomScale="85" zoomScaleNormal="85" workbookViewId="0">
      <pane xSplit="9" topLeftCell="J1" activePane="topRight" state="frozen"/>
      <selection pane="topRight" activeCell="F17" sqref="F17"/>
    </sheetView>
  </sheetViews>
  <sheetFormatPr baseColWidth="10" defaultRowHeight="21" x14ac:dyDescent="0.35"/>
  <cols>
    <col min="1" max="1" width="16" style="5" customWidth="1"/>
    <col min="2" max="2" width="7.7109375" style="5" customWidth="1"/>
    <col min="3" max="3" width="6.5703125" style="5" customWidth="1"/>
    <col min="4" max="7" width="11.42578125" style="5"/>
    <col min="8" max="8" width="12.140625" style="5" customWidth="1"/>
    <col min="9" max="9" width="11.42578125" style="5"/>
    <col min="10" max="10" width="5.7109375" style="2" customWidth="1"/>
    <col min="11" max="11" width="11.42578125" style="2"/>
    <col min="12" max="12" width="12.85546875" style="2" customWidth="1"/>
    <col min="13" max="13" width="11.42578125" style="2"/>
    <col min="14" max="14" width="12.5703125" style="2" bestFit="1" customWidth="1"/>
    <col min="15" max="15" width="11.42578125" style="2" customWidth="1"/>
    <col min="16" max="16" width="3.140625" style="2" customWidth="1"/>
    <col min="17" max="18" width="11.42578125" style="2"/>
    <col min="19" max="20" width="12.28515625" style="2" bestFit="1" customWidth="1"/>
    <col min="21" max="16384" width="11.42578125" style="2"/>
  </cols>
  <sheetData>
    <row r="1" spans="1:23" s="1" customFormat="1" ht="33.75" x14ac:dyDescent="0.5">
      <c r="A1" s="3" t="s">
        <v>18</v>
      </c>
      <c r="B1" s="3"/>
      <c r="C1" s="3"/>
      <c r="D1" s="3"/>
      <c r="E1" s="3"/>
      <c r="F1" s="3"/>
      <c r="G1" s="3"/>
      <c r="H1" s="3"/>
      <c r="I1" s="3"/>
    </row>
    <row r="2" spans="1:23" ht="21.75" thickBot="1" x14ac:dyDescent="0.4">
      <c r="K2" s="8" t="s">
        <v>40</v>
      </c>
      <c r="Q2" s="44"/>
      <c r="R2" s="44"/>
      <c r="S2" s="45" t="s">
        <v>56</v>
      </c>
      <c r="T2" s="45" t="s">
        <v>55</v>
      </c>
    </row>
    <row r="3" spans="1:23" x14ac:dyDescent="0.35">
      <c r="A3" s="4" t="s">
        <v>0</v>
      </c>
      <c r="B3" s="6" t="s">
        <v>6</v>
      </c>
      <c r="C3" s="6"/>
      <c r="D3" s="6"/>
      <c r="E3" s="6"/>
      <c r="F3" s="6"/>
      <c r="G3" s="6"/>
      <c r="H3" s="6"/>
      <c r="I3" s="6"/>
      <c r="K3" s="16" t="s">
        <v>37</v>
      </c>
      <c r="L3" s="17"/>
      <c r="M3" s="17"/>
      <c r="N3" s="38">
        <v>900000</v>
      </c>
      <c r="O3" s="39" t="s">
        <v>34</v>
      </c>
      <c r="Q3" s="7" t="s">
        <v>57</v>
      </c>
      <c r="R3" s="7"/>
      <c r="S3" s="7">
        <f>+O11</f>
        <v>892062.35636821401</v>
      </c>
      <c r="T3" s="7">
        <f>+N3</f>
        <v>900000</v>
      </c>
      <c r="U3" s="7"/>
      <c r="V3" s="7"/>
      <c r="W3" s="7"/>
    </row>
    <row r="4" spans="1:23" x14ac:dyDescent="0.35">
      <c r="B4" s="6" t="s">
        <v>7</v>
      </c>
      <c r="C4" s="6"/>
      <c r="D4" s="6"/>
      <c r="E4" s="6"/>
      <c r="F4" s="6"/>
      <c r="G4" s="6"/>
      <c r="H4" s="6"/>
      <c r="I4" s="6"/>
      <c r="K4" s="24" t="s">
        <v>35</v>
      </c>
      <c r="L4" s="6"/>
      <c r="M4" s="6"/>
      <c r="N4" s="6">
        <v>36</v>
      </c>
      <c r="O4" s="25" t="s">
        <v>36</v>
      </c>
      <c r="Q4" s="7" t="s">
        <v>58</v>
      </c>
      <c r="R4" s="7"/>
      <c r="S4" s="7">
        <f>-N13</f>
        <v>-500000</v>
      </c>
      <c r="T4" s="7">
        <f>-N13</f>
        <v>-500000</v>
      </c>
      <c r="U4" s="7"/>
      <c r="V4" s="7"/>
      <c r="W4" s="7"/>
    </row>
    <row r="5" spans="1:23" x14ac:dyDescent="0.35">
      <c r="B5" s="6" t="s">
        <v>8</v>
      </c>
      <c r="C5" s="6"/>
      <c r="D5" s="6"/>
      <c r="E5" s="6"/>
      <c r="F5" s="6"/>
      <c r="G5" s="6"/>
      <c r="H5" s="6"/>
      <c r="I5" s="6"/>
      <c r="K5" s="24" t="s">
        <v>38</v>
      </c>
      <c r="L5" s="26"/>
      <c r="M5" s="26"/>
      <c r="N5" s="27">
        <v>6.0000000000000001E-3</v>
      </c>
      <c r="O5" s="28"/>
      <c r="Q5" s="7" t="s">
        <v>59</v>
      </c>
      <c r="R5" s="7"/>
      <c r="S5" s="7">
        <f>+L94</f>
        <v>111321.00221831774</v>
      </c>
      <c r="T5" s="7">
        <f>N6*N4-N3</f>
        <v>103383.35858653067</v>
      </c>
      <c r="U5" s="7"/>
      <c r="V5" s="7"/>
      <c r="W5" s="7"/>
    </row>
    <row r="6" spans="1:23" ht="21.75" thickBot="1" x14ac:dyDescent="0.4">
      <c r="K6" s="36" t="s">
        <v>39</v>
      </c>
      <c r="L6" s="40"/>
      <c r="M6" s="40"/>
      <c r="N6" s="41">
        <f>-PMT(N5,N4,N3,0,0)</f>
        <v>27871.759960736963</v>
      </c>
      <c r="O6" s="42" t="s">
        <v>34</v>
      </c>
      <c r="Q6" s="46"/>
      <c r="R6" s="46"/>
      <c r="S6" s="43">
        <f>SUM(S3:S5)</f>
        <v>503383.35858653171</v>
      </c>
      <c r="T6" s="43">
        <f>SUM(T3:T5)</f>
        <v>503383.35858653067</v>
      </c>
      <c r="U6" s="7"/>
      <c r="V6" s="7"/>
      <c r="W6" s="7"/>
    </row>
    <row r="7" spans="1:23" x14ac:dyDescent="0.35">
      <c r="B7" s="13" t="s">
        <v>3</v>
      </c>
      <c r="C7" s="14"/>
      <c r="D7" s="14"/>
      <c r="E7" s="14"/>
      <c r="F7" s="14"/>
      <c r="G7" s="14"/>
      <c r="H7" s="14"/>
      <c r="I7" s="14"/>
      <c r="K7" s="9" t="s">
        <v>41</v>
      </c>
      <c r="L7" s="9"/>
      <c r="M7" s="9"/>
      <c r="N7" s="10">
        <v>500000</v>
      </c>
      <c r="O7" s="9" t="s">
        <v>34</v>
      </c>
      <c r="Q7" s="7"/>
      <c r="R7" s="7"/>
      <c r="S7" s="7"/>
      <c r="T7" s="7"/>
      <c r="U7" s="7"/>
      <c r="V7" s="7"/>
      <c r="W7" s="7"/>
    </row>
    <row r="8" spans="1:23" x14ac:dyDescent="0.35">
      <c r="C8" s="13" t="s">
        <v>1</v>
      </c>
      <c r="D8" s="14"/>
      <c r="E8" s="14"/>
      <c r="F8" s="14"/>
      <c r="G8" s="14"/>
      <c r="H8" s="14"/>
      <c r="I8" s="14"/>
      <c r="Q8" s="7"/>
      <c r="R8" s="7"/>
      <c r="S8" s="7"/>
      <c r="T8" s="7"/>
      <c r="U8" s="7"/>
      <c r="V8" s="7"/>
      <c r="W8" s="7"/>
    </row>
    <row r="9" spans="1:23" ht="21.75" thickBot="1" x14ac:dyDescent="0.4">
      <c r="C9" s="13" t="s">
        <v>2</v>
      </c>
      <c r="D9" s="14"/>
      <c r="E9" s="14"/>
      <c r="F9" s="14"/>
      <c r="G9" s="14"/>
      <c r="H9" s="14"/>
      <c r="I9" s="14"/>
      <c r="N9" s="12" t="s">
        <v>44</v>
      </c>
      <c r="O9" s="12" t="s">
        <v>45</v>
      </c>
      <c r="Q9" s="7"/>
      <c r="R9" s="7"/>
      <c r="S9" s="7"/>
      <c r="T9" s="7"/>
      <c r="U9" s="7"/>
      <c r="V9" s="7"/>
      <c r="W9" s="7"/>
    </row>
    <row r="10" spans="1:23" x14ac:dyDescent="0.35">
      <c r="K10" s="16" t="s">
        <v>42</v>
      </c>
      <c r="L10" s="17"/>
      <c r="M10" s="17"/>
      <c r="N10" s="33">
        <f>+O11</f>
        <v>892062.35636821401</v>
      </c>
      <c r="O10" s="34"/>
      <c r="Q10" s="7"/>
      <c r="R10" s="7"/>
      <c r="S10" s="7"/>
      <c r="T10" s="7"/>
      <c r="U10" s="7"/>
      <c r="V10" s="7"/>
      <c r="W10" s="7"/>
    </row>
    <row r="11" spans="1:23" ht="21.75" thickBot="1" x14ac:dyDescent="0.4">
      <c r="B11" s="11" t="s">
        <v>4</v>
      </c>
      <c r="K11" s="36" t="s">
        <v>43</v>
      </c>
      <c r="L11" s="21"/>
      <c r="M11" s="21"/>
      <c r="N11" s="22"/>
      <c r="O11" s="37">
        <f>MIN(K18,O18)</f>
        <v>892062.35636821401</v>
      </c>
      <c r="Q11" s="7"/>
      <c r="R11" s="7"/>
      <c r="S11" s="7"/>
      <c r="T11" s="7"/>
      <c r="U11" s="7"/>
      <c r="V11" s="7"/>
      <c r="W11" s="7"/>
    </row>
    <row r="12" spans="1:23" ht="21.75" thickBot="1" x14ac:dyDescent="0.4"/>
    <row r="13" spans="1:23" x14ac:dyDescent="0.35">
      <c r="A13" s="4" t="s">
        <v>5</v>
      </c>
      <c r="B13" s="5" t="s">
        <v>9</v>
      </c>
      <c r="K13" s="16" t="s">
        <v>41</v>
      </c>
      <c r="L13" s="17"/>
      <c r="M13" s="17"/>
      <c r="N13" s="38">
        <f>+N7</f>
        <v>500000</v>
      </c>
      <c r="O13" s="39"/>
    </row>
    <row r="14" spans="1:23" ht="21.75" thickBot="1" x14ac:dyDescent="0.4">
      <c r="B14" s="5" t="s">
        <v>10</v>
      </c>
      <c r="K14" s="36" t="s">
        <v>50</v>
      </c>
      <c r="L14" s="21"/>
      <c r="M14" s="21"/>
      <c r="N14" s="21"/>
      <c r="O14" s="23">
        <f>+N13</f>
        <v>500000</v>
      </c>
    </row>
    <row r="15" spans="1:23" x14ac:dyDescent="0.35">
      <c r="B15" s="5" t="s">
        <v>11</v>
      </c>
    </row>
    <row r="16" spans="1:23" ht="21.75" thickBot="1" x14ac:dyDescent="0.4">
      <c r="B16" s="5" t="s">
        <v>12</v>
      </c>
    </row>
    <row r="17" spans="1:15" x14ac:dyDescent="0.35">
      <c r="K17" s="16" t="s">
        <v>47</v>
      </c>
      <c r="L17" s="17"/>
      <c r="M17" s="18"/>
      <c r="N17" s="17"/>
      <c r="O17" s="19" t="s">
        <v>48</v>
      </c>
    </row>
    <row r="18" spans="1:15" ht="21.75" thickBot="1" x14ac:dyDescent="0.4">
      <c r="A18" s="4" t="s">
        <v>13</v>
      </c>
      <c r="B18" s="47" t="s">
        <v>14</v>
      </c>
      <c r="C18" s="47"/>
      <c r="D18" s="47"/>
      <c r="E18" s="47"/>
      <c r="F18" s="47"/>
      <c r="G18" s="47"/>
      <c r="H18" s="47"/>
      <c r="I18" s="47"/>
      <c r="K18" s="20">
        <f>+N3</f>
        <v>900000</v>
      </c>
      <c r="L18" s="21"/>
      <c r="M18" s="22" t="s">
        <v>46</v>
      </c>
      <c r="N18" s="21"/>
      <c r="O18" s="23">
        <f>NPV(L22,O20:O55)</f>
        <v>892062.35636821401</v>
      </c>
    </row>
    <row r="19" spans="1:15" x14ac:dyDescent="0.35">
      <c r="B19" s="47" t="s">
        <v>15</v>
      </c>
      <c r="C19" s="47"/>
      <c r="D19" s="47"/>
      <c r="E19" s="47"/>
      <c r="F19" s="47"/>
      <c r="G19" s="47"/>
      <c r="H19" s="47"/>
      <c r="I19" s="47"/>
    </row>
    <row r="20" spans="1:15" ht="21.75" thickBot="1" x14ac:dyDescent="0.4">
      <c r="B20" s="47" t="s">
        <v>16</v>
      </c>
      <c r="C20" s="47"/>
      <c r="D20" s="47"/>
      <c r="E20" s="47"/>
      <c r="F20" s="47"/>
      <c r="G20" s="47"/>
      <c r="H20" s="47"/>
      <c r="I20" s="47"/>
      <c r="N20" s="2">
        <v>1</v>
      </c>
      <c r="O20" s="7">
        <f>+N6</f>
        <v>27871.759960736963</v>
      </c>
    </row>
    <row r="21" spans="1:15" x14ac:dyDescent="0.35">
      <c r="B21" s="47" t="s">
        <v>17</v>
      </c>
      <c r="C21" s="47"/>
      <c r="D21" s="47"/>
      <c r="E21" s="47"/>
      <c r="F21" s="47"/>
      <c r="G21" s="47"/>
      <c r="H21" s="47"/>
      <c r="I21" s="47"/>
      <c r="L21" s="29" t="s">
        <v>49</v>
      </c>
      <c r="N21" s="2">
        <f>+N20+1</f>
        <v>2</v>
      </c>
      <c r="O21" s="7">
        <f>+O20</f>
        <v>27871.759960736963</v>
      </c>
    </row>
    <row r="22" spans="1:15" ht="21.75" thickBot="1" x14ac:dyDescent="0.4">
      <c r="L22" s="30">
        <v>6.4999999999999997E-3</v>
      </c>
      <c r="N22" s="2">
        <f t="shared" ref="N22:N42" si="0">+N21+1</f>
        <v>3</v>
      </c>
      <c r="O22" s="7">
        <f t="shared" ref="O22:O42" si="1">+O21</f>
        <v>27871.759960736963</v>
      </c>
    </row>
    <row r="23" spans="1:15" x14ac:dyDescent="0.35">
      <c r="N23" s="2">
        <f t="shared" si="0"/>
        <v>4</v>
      </c>
      <c r="O23" s="7">
        <f t="shared" si="1"/>
        <v>27871.759960736963</v>
      </c>
    </row>
    <row r="24" spans="1:15" x14ac:dyDescent="0.35">
      <c r="N24" s="2">
        <f t="shared" si="0"/>
        <v>5</v>
      </c>
      <c r="O24" s="7">
        <f t="shared" si="1"/>
        <v>27871.759960736963</v>
      </c>
    </row>
    <row r="25" spans="1:15" x14ac:dyDescent="0.35">
      <c r="N25" s="2">
        <f t="shared" si="0"/>
        <v>6</v>
      </c>
      <c r="O25" s="7">
        <f t="shared" si="1"/>
        <v>27871.759960736963</v>
      </c>
    </row>
    <row r="26" spans="1:15" x14ac:dyDescent="0.35">
      <c r="N26" s="2">
        <f t="shared" si="0"/>
        <v>7</v>
      </c>
      <c r="O26" s="7">
        <f t="shared" si="1"/>
        <v>27871.759960736963</v>
      </c>
    </row>
    <row r="27" spans="1:15" x14ac:dyDescent="0.35">
      <c r="N27" s="2">
        <f t="shared" si="0"/>
        <v>8</v>
      </c>
      <c r="O27" s="7">
        <f t="shared" si="1"/>
        <v>27871.759960736963</v>
      </c>
    </row>
    <row r="28" spans="1:15" x14ac:dyDescent="0.35">
      <c r="N28" s="2">
        <f t="shared" si="0"/>
        <v>9</v>
      </c>
      <c r="O28" s="7">
        <f t="shared" si="1"/>
        <v>27871.759960736963</v>
      </c>
    </row>
    <row r="29" spans="1:15" x14ac:dyDescent="0.35">
      <c r="N29" s="2">
        <f t="shared" si="0"/>
        <v>10</v>
      </c>
      <c r="O29" s="7">
        <f t="shared" si="1"/>
        <v>27871.759960736963</v>
      </c>
    </row>
    <row r="30" spans="1:15" x14ac:dyDescent="0.35">
      <c r="N30" s="2">
        <f t="shared" si="0"/>
        <v>11</v>
      </c>
      <c r="O30" s="7">
        <f t="shared" si="1"/>
        <v>27871.759960736963</v>
      </c>
    </row>
    <row r="31" spans="1:15" x14ac:dyDescent="0.35">
      <c r="N31" s="2">
        <f t="shared" si="0"/>
        <v>12</v>
      </c>
      <c r="O31" s="7">
        <f t="shared" si="1"/>
        <v>27871.759960736963</v>
      </c>
    </row>
    <row r="32" spans="1:15" x14ac:dyDescent="0.35">
      <c r="N32" s="2">
        <f t="shared" si="0"/>
        <v>13</v>
      </c>
      <c r="O32" s="7">
        <f t="shared" si="1"/>
        <v>27871.759960736963</v>
      </c>
    </row>
    <row r="33" spans="14:15" x14ac:dyDescent="0.35">
      <c r="N33" s="2">
        <f t="shared" si="0"/>
        <v>14</v>
      </c>
      <c r="O33" s="7">
        <f t="shared" si="1"/>
        <v>27871.759960736963</v>
      </c>
    </row>
    <row r="34" spans="14:15" x14ac:dyDescent="0.35">
      <c r="N34" s="2">
        <f t="shared" si="0"/>
        <v>15</v>
      </c>
      <c r="O34" s="7">
        <f t="shared" si="1"/>
        <v>27871.759960736963</v>
      </c>
    </row>
    <row r="35" spans="14:15" x14ac:dyDescent="0.35">
      <c r="N35" s="2">
        <f t="shared" si="0"/>
        <v>16</v>
      </c>
      <c r="O35" s="7">
        <f t="shared" si="1"/>
        <v>27871.759960736963</v>
      </c>
    </row>
    <row r="36" spans="14:15" x14ac:dyDescent="0.35">
      <c r="N36" s="2">
        <f t="shared" si="0"/>
        <v>17</v>
      </c>
      <c r="O36" s="7">
        <f t="shared" si="1"/>
        <v>27871.759960736963</v>
      </c>
    </row>
    <row r="37" spans="14:15" x14ac:dyDescent="0.35">
      <c r="N37" s="2">
        <f t="shared" si="0"/>
        <v>18</v>
      </c>
      <c r="O37" s="7">
        <f t="shared" si="1"/>
        <v>27871.759960736963</v>
      </c>
    </row>
    <row r="38" spans="14:15" x14ac:dyDescent="0.35">
      <c r="N38" s="2">
        <f t="shared" si="0"/>
        <v>19</v>
      </c>
      <c r="O38" s="7">
        <f t="shared" si="1"/>
        <v>27871.759960736963</v>
      </c>
    </row>
    <row r="39" spans="14:15" x14ac:dyDescent="0.35">
      <c r="N39" s="2">
        <f t="shared" si="0"/>
        <v>20</v>
      </c>
      <c r="O39" s="7">
        <f t="shared" si="1"/>
        <v>27871.759960736963</v>
      </c>
    </row>
    <row r="40" spans="14:15" x14ac:dyDescent="0.35">
      <c r="N40" s="2">
        <f t="shared" si="0"/>
        <v>21</v>
      </c>
      <c r="O40" s="7">
        <f t="shared" si="1"/>
        <v>27871.759960736963</v>
      </c>
    </row>
    <row r="41" spans="14:15" x14ac:dyDescent="0.35">
      <c r="N41" s="2">
        <f t="shared" si="0"/>
        <v>22</v>
      </c>
      <c r="O41" s="7">
        <f t="shared" si="1"/>
        <v>27871.759960736963</v>
      </c>
    </row>
    <row r="42" spans="14:15" x14ac:dyDescent="0.35">
      <c r="N42" s="2">
        <f t="shared" si="0"/>
        <v>23</v>
      </c>
      <c r="O42" s="7">
        <f t="shared" si="1"/>
        <v>27871.759960736963</v>
      </c>
    </row>
    <row r="43" spans="14:15" x14ac:dyDescent="0.35">
      <c r="N43" s="2">
        <f t="shared" ref="N43:N55" si="2">+N42+1</f>
        <v>24</v>
      </c>
      <c r="O43" s="7">
        <f t="shared" ref="O43:O55" si="3">+O42</f>
        <v>27871.759960736963</v>
      </c>
    </row>
    <row r="44" spans="14:15" x14ac:dyDescent="0.35">
      <c r="N44" s="2">
        <f t="shared" si="2"/>
        <v>25</v>
      </c>
      <c r="O44" s="7">
        <f t="shared" si="3"/>
        <v>27871.759960736963</v>
      </c>
    </row>
    <row r="45" spans="14:15" x14ac:dyDescent="0.35">
      <c r="N45" s="2">
        <f t="shared" si="2"/>
        <v>26</v>
      </c>
      <c r="O45" s="7">
        <f t="shared" si="3"/>
        <v>27871.759960736963</v>
      </c>
    </row>
    <row r="46" spans="14:15" x14ac:dyDescent="0.35">
      <c r="N46" s="2">
        <f t="shared" si="2"/>
        <v>27</v>
      </c>
      <c r="O46" s="7">
        <f t="shared" si="3"/>
        <v>27871.759960736963</v>
      </c>
    </row>
    <row r="47" spans="14:15" x14ac:dyDescent="0.35">
      <c r="N47" s="2">
        <f t="shared" si="2"/>
        <v>28</v>
      </c>
      <c r="O47" s="7">
        <f t="shared" si="3"/>
        <v>27871.759960736963</v>
      </c>
    </row>
    <row r="48" spans="14:15" x14ac:dyDescent="0.35">
      <c r="N48" s="2">
        <f t="shared" si="2"/>
        <v>29</v>
      </c>
      <c r="O48" s="7">
        <f t="shared" si="3"/>
        <v>27871.759960736963</v>
      </c>
    </row>
    <row r="49" spans="10:15" x14ac:dyDescent="0.35">
      <c r="N49" s="2">
        <f t="shared" si="2"/>
        <v>30</v>
      </c>
      <c r="O49" s="7">
        <f t="shared" si="3"/>
        <v>27871.759960736963</v>
      </c>
    </row>
    <row r="50" spans="10:15" x14ac:dyDescent="0.35">
      <c r="N50" s="2">
        <f t="shared" si="2"/>
        <v>31</v>
      </c>
      <c r="O50" s="7">
        <f t="shared" si="3"/>
        <v>27871.759960736963</v>
      </c>
    </row>
    <row r="51" spans="10:15" x14ac:dyDescent="0.35">
      <c r="N51" s="2">
        <f t="shared" si="2"/>
        <v>32</v>
      </c>
      <c r="O51" s="7">
        <f t="shared" si="3"/>
        <v>27871.759960736963</v>
      </c>
    </row>
    <row r="52" spans="10:15" x14ac:dyDescent="0.35">
      <c r="N52" s="2">
        <f t="shared" si="2"/>
        <v>33</v>
      </c>
      <c r="O52" s="7">
        <f t="shared" si="3"/>
        <v>27871.759960736963</v>
      </c>
    </row>
    <row r="53" spans="10:15" x14ac:dyDescent="0.35">
      <c r="N53" s="2">
        <f t="shared" si="2"/>
        <v>34</v>
      </c>
      <c r="O53" s="7">
        <f t="shared" si="3"/>
        <v>27871.759960736963</v>
      </c>
    </row>
    <row r="54" spans="10:15" x14ac:dyDescent="0.35">
      <c r="N54" s="2">
        <f t="shared" si="2"/>
        <v>35</v>
      </c>
      <c r="O54" s="7">
        <f t="shared" si="3"/>
        <v>27871.759960736963</v>
      </c>
    </row>
    <row r="55" spans="10:15" x14ac:dyDescent="0.35">
      <c r="N55" s="2">
        <f t="shared" si="2"/>
        <v>36</v>
      </c>
      <c r="O55" s="7">
        <f t="shared" si="3"/>
        <v>27871.759960736963</v>
      </c>
    </row>
    <row r="56" spans="10:15" x14ac:dyDescent="0.35">
      <c r="O56" s="7"/>
    </row>
    <row r="57" spans="10:15" x14ac:dyDescent="0.35">
      <c r="K57" s="15" t="s">
        <v>51</v>
      </c>
      <c r="L57" s="15" t="s">
        <v>52</v>
      </c>
      <c r="M57" s="15" t="s">
        <v>53</v>
      </c>
      <c r="N57" s="15" t="s">
        <v>54</v>
      </c>
      <c r="O57" s="7"/>
    </row>
    <row r="58" spans="10:15" x14ac:dyDescent="0.35">
      <c r="J58" s="2">
        <v>1</v>
      </c>
      <c r="K58" s="7">
        <f>+N10</f>
        <v>892062.35636821401</v>
      </c>
      <c r="L58" s="32">
        <f>+K58*$L$22</f>
        <v>5798.4053163933904</v>
      </c>
      <c r="M58" s="32">
        <f>-N6</f>
        <v>-27871.759960736963</v>
      </c>
      <c r="N58" s="7">
        <f>+K58+L58+M58</f>
        <v>869989.0017238704</v>
      </c>
      <c r="O58" s="7"/>
    </row>
    <row r="59" spans="10:15" x14ac:dyDescent="0.35">
      <c r="J59" s="2">
        <f>+J58+1</f>
        <v>2</v>
      </c>
      <c r="K59" s="7">
        <f>+N58</f>
        <v>869989.0017238704</v>
      </c>
      <c r="L59" s="32">
        <f>+K59*$L$22</f>
        <v>5654.9285112051575</v>
      </c>
      <c r="M59" s="32">
        <f>+M58</f>
        <v>-27871.759960736963</v>
      </c>
      <c r="N59" s="7">
        <f>+K59+L59+M59</f>
        <v>847772.17027433857</v>
      </c>
      <c r="O59" s="7"/>
    </row>
    <row r="60" spans="10:15" x14ac:dyDescent="0.35">
      <c r="J60" s="2">
        <f t="shared" ref="J60:J93" si="4">+J59+1</f>
        <v>3</v>
      </c>
      <c r="K60" s="7">
        <f>+N59</f>
        <v>847772.17027433857</v>
      </c>
      <c r="L60" s="32">
        <f>+K60*$L$22</f>
        <v>5510.5191067832002</v>
      </c>
      <c r="M60" s="32">
        <f t="shared" ref="M60:M93" si="5">+M59</f>
        <v>-27871.759960736963</v>
      </c>
      <c r="N60" s="7">
        <f>+K60+L60+M60</f>
        <v>825410.92942038481</v>
      </c>
    </row>
    <row r="61" spans="10:15" x14ac:dyDescent="0.35">
      <c r="J61" s="2">
        <f t="shared" si="4"/>
        <v>4</v>
      </c>
      <c r="K61" s="7">
        <f>+N60</f>
        <v>825410.92942038481</v>
      </c>
      <c r="L61" s="7">
        <f>+K61*$L$22</f>
        <v>5365.171041232501</v>
      </c>
      <c r="M61" s="7">
        <f t="shared" si="5"/>
        <v>-27871.759960736963</v>
      </c>
      <c r="N61" s="7">
        <f>+K61+L61+M61</f>
        <v>802904.34050088038</v>
      </c>
    </row>
    <row r="62" spans="10:15" x14ac:dyDescent="0.35">
      <c r="J62" s="2">
        <f t="shared" si="4"/>
        <v>5</v>
      </c>
      <c r="K62" s="7">
        <f t="shared" ref="K62:K93" si="6">+N61</f>
        <v>802904.34050088038</v>
      </c>
      <c r="L62" s="7">
        <f t="shared" ref="L62:L93" si="7">+K62*$L$22</f>
        <v>5218.8782132557226</v>
      </c>
      <c r="M62" s="7">
        <f t="shared" si="5"/>
        <v>-27871.759960736963</v>
      </c>
      <c r="N62" s="7">
        <f t="shared" ref="N62:N93" si="8">+K62+L62+M62</f>
        <v>780251.45875339909</v>
      </c>
    </row>
    <row r="63" spans="10:15" x14ac:dyDescent="0.35">
      <c r="J63" s="2">
        <f t="shared" si="4"/>
        <v>6</v>
      </c>
      <c r="K63" s="7">
        <f t="shared" si="6"/>
        <v>780251.45875339909</v>
      </c>
      <c r="L63" s="7">
        <f t="shared" si="7"/>
        <v>5071.6344818970938</v>
      </c>
      <c r="M63" s="7">
        <f t="shared" si="5"/>
        <v>-27871.759960736963</v>
      </c>
      <c r="N63" s="7">
        <f t="shared" si="8"/>
        <v>757451.33327455923</v>
      </c>
    </row>
    <row r="64" spans="10:15" x14ac:dyDescent="0.35">
      <c r="J64" s="2">
        <f t="shared" si="4"/>
        <v>7</v>
      </c>
      <c r="K64" s="7">
        <f t="shared" si="6"/>
        <v>757451.33327455923</v>
      </c>
      <c r="L64" s="7">
        <f t="shared" si="7"/>
        <v>4923.4336662846345</v>
      </c>
      <c r="M64" s="7">
        <f t="shared" si="5"/>
        <v>-27871.759960736963</v>
      </c>
      <c r="N64" s="7">
        <f t="shared" si="8"/>
        <v>734503.00698010693</v>
      </c>
    </row>
    <row r="65" spans="10:14" x14ac:dyDescent="0.35">
      <c r="J65" s="2">
        <f t="shared" si="4"/>
        <v>8</v>
      </c>
      <c r="K65" s="7">
        <f t="shared" si="6"/>
        <v>734503.00698010693</v>
      </c>
      <c r="L65" s="7">
        <f t="shared" si="7"/>
        <v>4774.2695453706947</v>
      </c>
      <c r="M65" s="7">
        <f t="shared" si="5"/>
        <v>-27871.759960736963</v>
      </c>
      <c r="N65" s="7">
        <f t="shared" si="8"/>
        <v>711405.51656474068</v>
      </c>
    </row>
    <row r="66" spans="10:14" x14ac:dyDescent="0.35">
      <c r="J66" s="2">
        <f t="shared" si="4"/>
        <v>9</v>
      </c>
      <c r="K66" s="7">
        <f t="shared" si="6"/>
        <v>711405.51656474068</v>
      </c>
      <c r="L66" s="7">
        <f t="shared" si="7"/>
        <v>4624.1358576708144</v>
      </c>
      <c r="M66" s="7">
        <f t="shared" si="5"/>
        <v>-27871.759960736963</v>
      </c>
      <c r="N66" s="7">
        <f t="shared" si="8"/>
        <v>688157.89246167452</v>
      </c>
    </row>
    <row r="67" spans="10:14" x14ac:dyDescent="0.35">
      <c r="J67" s="2">
        <f t="shared" si="4"/>
        <v>10</v>
      </c>
      <c r="K67" s="7">
        <f t="shared" si="6"/>
        <v>688157.89246167452</v>
      </c>
      <c r="L67" s="7">
        <f t="shared" si="7"/>
        <v>4473.0263010008839</v>
      </c>
      <c r="M67" s="7">
        <f t="shared" si="5"/>
        <v>-27871.759960736963</v>
      </c>
      <c r="N67" s="7">
        <f t="shared" si="8"/>
        <v>664759.15880193841</v>
      </c>
    </row>
    <row r="68" spans="10:14" x14ac:dyDescent="0.35">
      <c r="J68" s="2">
        <f t="shared" si="4"/>
        <v>11</v>
      </c>
      <c r="K68" s="7">
        <f t="shared" si="6"/>
        <v>664759.15880193841</v>
      </c>
      <c r="L68" s="7">
        <f t="shared" si="7"/>
        <v>4320.9345322125992</v>
      </c>
      <c r="M68" s="7">
        <f t="shared" si="5"/>
        <v>-27871.759960736963</v>
      </c>
      <c r="N68" s="7">
        <f t="shared" si="8"/>
        <v>641208.333373414</v>
      </c>
    </row>
    <row r="69" spans="10:14" x14ac:dyDescent="0.35">
      <c r="J69" s="2">
        <f t="shared" si="4"/>
        <v>12</v>
      </c>
      <c r="K69" s="7">
        <f t="shared" si="6"/>
        <v>641208.333373414</v>
      </c>
      <c r="L69" s="7">
        <f t="shared" si="7"/>
        <v>4167.8541669271908</v>
      </c>
      <c r="M69" s="7">
        <f t="shared" si="5"/>
        <v>-27871.759960736963</v>
      </c>
      <c r="N69" s="7">
        <f t="shared" si="8"/>
        <v>617504.42757960421</v>
      </c>
    </row>
    <row r="70" spans="10:14" x14ac:dyDescent="0.35">
      <c r="J70" s="2">
        <f t="shared" si="4"/>
        <v>13</v>
      </c>
      <c r="K70" s="7">
        <f t="shared" si="6"/>
        <v>617504.42757960421</v>
      </c>
      <c r="L70" s="7">
        <f t="shared" si="7"/>
        <v>4013.7787792674271</v>
      </c>
      <c r="M70" s="7">
        <f t="shared" si="5"/>
        <v>-27871.759960736963</v>
      </c>
      <c r="N70" s="7">
        <f t="shared" si="8"/>
        <v>593646.44639813469</v>
      </c>
    </row>
    <row r="71" spans="10:14" x14ac:dyDescent="0.35">
      <c r="J71" s="2">
        <f t="shared" si="4"/>
        <v>14</v>
      </c>
      <c r="K71" s="7">
        <f t="shared" si="6"/>
        <v>593646.44639813469</v>
      </c>
      <c r="L71" s="7">
        <f t="shared" si="7"/>
        <v>3858.7019015878755</v>
      </c>
      <c r="M71" s="7">
        <f t="shared" si="5"/>
        <v>-27871.759960736963</v>
      </c>
      <c r="N71" s="7">
        <f t="shared" si="8"/>
        <v>569633.38833898562</v>
      </c>
    </row>
    <row r="72" spans="10:14" x14ac:dyDescent="0.35">
      <c r="J72" s="2">
        <f t="shared" si="4"/>
        <v>15</v>
      </c>
      <c r="K72" s="7">
        <f t="shared" si="6"/>
        <v>569633.38833898562</v>
      </c>
      <c r="L72" s="7">
        <f t="shared" si="7"/>
        <v>3702.6170242034063</v>
      </c>
      <c r="M72" s="7">
        <f t="shared" si="5"/>
        <v>-27871.759960736963</v>
      </c>
      <c r="N72" s="7">
        <f t="shared" si="8"/>
        <v>545464.24540245207</v>
      </c>
    </row>
    <row r="73" spans="10:14" x14ac:dyDescent="0.35">
      <c r="J73" s="2">
        <f t="shared" si="4"/>
        <v>16</v>
      </c>
      <c r="K73" s="7">
        <f t="shared" si="6"/>
        <v>545464.24540245207</v>
      </c>
      <c r="L73" s="7">
        <f t="shared" si="7"/>
        <v>3545.5175951159381</v>
      </c>
      <c r="M73" s="7">
        <f t="shared" si="5"/>
        <v>-27871.759960736963</v>
      </c>
      <c r="N73" s="7">
        <f t="shared" si="8"/>
        <v>521138.00303683104</v>
      </c>
    </row>
    <row r="74" spans="10:14" x14ac:dyDescent="0.35">
      <c r="J74" s="2">
        <f t="shared" si="4"/>
        <v>17</v>
      </c>
      <c r="K74" s="7">
        <f t="shared" si="6"/>
        <v>521138.00303683104</v>
      </c>
      <c r="L74" s="7">
        <f t="shared" si="7"/>
        <v>3387.3970197394015</v>
      </c>
      <c r="M74" s="7">
        <f t="shared" si="5"/>
        <v>-27871.759960736963</v>
      </c>
      <c r="N74" s="7">
        <f t="shared" si="8"/>
        <v>496653.64009583346</v>
      </c>
    </row>
    <row r="75" spans="10:14" x14ac:dyDescent="0.35">
      <c r="J75" s="2">
        <f t="shared" si="4"/>
        <v>18</v>
      </c>
      <c r="K75" s="7">
        <f t="shared" si="6"/>
        <v>496653.64009583346</v>
      </c>
      <c r="L75" s="7">
        <f t="shared" si="7"/>
        <v>3228.2486606229172</v>
      </c>
      <c r="M75" s="7">
        <f t="shared" si="5"/>
        <v>-27871.759960736963</v>
      </c>
      <c r="N75" s="7">
        <f t="shared" si="8"/>
        <v>472010.12879571941</v>
      </c>
    </row>
    <row r="76" spans="10:14" x14ac:dyDescent="0.35">
      <c r="J76" s="2">
        <f t="shared" si="4"/>
        <v>19</v>
      </c>
      <c r="K76" s="7">
        <f t="shared" si="6"/>
        <v>472010.12879571941</v>
      </c>
      <c r="L76" s="7">
        <f t="shared" si="7"/>
        <v>3068.0658371721761</v>
      </c>
      <c r="M76" s="7">
        <f t="shared" si="5"/>
        <v>-27871.759960736963</v>
      </c>
      <c r="N76" s="7">
        <f t="shared" si="8"/>
        <v>447206.4346721546</v>
      </c>
    </row>
    <row r="77" spans="10:14" x14ac:dyDescent="0.35">
      <c r="J77" s="2">
        <f t="shared" si="4"/>
        <v>20</v>
      </c>
      <c r="K77" s="7">
        <f t="shared" si="6"/>
        <v>447206.4346721546</v>
      </c>
      <c r="L77" s="7">
        <f t="shared" si="7"/>
        <v>2906.8418253690047</v>
      </c>
      <c r="M77" s="7">
        <f t="shared" si="5"/>
        <v>-27871.759960736963</v>
      </c>
      <c r="N77" s="7">
        <f t="shared" si="8"/>
        <v>422241.51653678663</v>
      </c>
    </row>
    <row r="78" spans="10:14" x14ac:dyDescent="0.35">
      <c r="J78" s="2">
        <f t="shared" si="4"/>
        <v>21</v>
      </c>
      <c r="K78" s="7">
        <f t="shared" si="6"/>
        <v>422241.51653678663</v>
      </c>
      <c r="L78" s="7">
        <f t="shared" si="7"/>
        <v>2744.569857489113</v>
      </c>
      <c r="M78" s="7">
        <f t="shared" si="5"/>
        <v>-27871.759960736963</v>
      </c>
      <c r="N78" s="7">
        <f t="shared" si="8"/>
        <v>397114.32643353875</v>
      </c>
    </row>
    <row r="79" spans="10:14" x14ac:dyDescent="0.35">
      <c r="J79" s="2">
        <f t="shared" si="4"/>
        <v>22</v>
      </c>
      <c r="K79" s="7">
        <f t="shared" si="6"/>
        <v>397114.32643353875</v>
      </c>
      <c r="L79" s="7">
        <f t="shared" si="7"/>
        <v>2581.2431218180018</v>
      </c>
      <c r="M79" s="7">
        <f t="shared" si="5"/>
        <v>-27871.759960736963</v>
      </c>
      <c r="N79" s="7">
        <f t="shared" si="8"/>
        <v>371823.80959461979</v>
      </c>
    </row>
    <row r="80" spans="10:14" x14ac:dyDescent="0.35">
      <c r="J80" s="2">
        <f t="shared" si="4"/>
        <v>23</v>
      </c>
      <c r="K80" s="7">
        <f t="shared" si="6"/>
        <v>371823.80959461979</v>
      </c>
      <c r="L80" s="7">
        <f t="shared" si="7"/>
        <v>2416.8547623650284</v>
      </c>
      <c r="M80" s="7">
        <f t="shared" si="5"/>
        <v>-27871.759960736963</v>
      </c>
      <c r="N80" s="7">
        <f t="shared" si="8"/>
        <v>346368.90439624788</v>
      </c>
    </row>
    <row r="81" spans="10:14" x14ac:dyDescent="0.35">
      <c r="J81" s="2">
        <f t="shared" si="4"/>
        <v>24</v>
      </c>
      <c r="K81" s="7">
        <f t="shared" si="6"/>
        <v>346368.90439624788</v>
      </c>
      <c r="L81" s="7">
        <f t="shared" si="7"/>
        <v>2251.3978785756112</v>
      </c>
      <c r="M81" s="7">
        <f t="shared" si="5"/>
        <v>-27871.759960736963</v>
      </c>
      <c r="N81" s="7">
        <f t="shared" si="8"/>
        <v>320748.54231408652</v>
      </c>
    </row>
    <row r="82" spans="10:14" x14ac:dyDescent="0.35">
      <c r="J82" s="2">
        <f t="shared" si="4"/>
        <v>25</v>
      </c>
      <c r="K82" s="7">
        <f t="shared" si="6"/>
        <v>320748.54231408652</v>
      </c>
      <c r="L82" s="7">
        <f t="shared" si="7"/>
        <v>2084.8655250415623</v>
      </c>
      <c r="M82" s="7">
        <f t="shared" si="5"/>
        <v>-27871.759960736963</v>
      </c>
      <c r="N82" s="7">
        <f t="shared" si="8"/>
        <v>294961.64787839114</v>
      </c>
    </row>
    <row r="83" spans="10:14" x14ac:dyDescent="0.35">
      <c r="J83" s="2">
        <f t="shared" si="4"/>
        <v>26</v>
      </c>
      <c r="K83" s="7">
        <f t="shared" si="6"/>
        <v>294961.64787839114</v>
      </c>
      <c r="L83" s="7">
        <f t="shared" si="7"/>
        <v>1917.2507112095423</v>
      </c>
      <c r="M83" s="7">
        <f t="shared" si="5"/>
        <v>-27871.759960736963</v>
      </c>
      <c r="N83" s="7">
        <f t="shared" si="8"/>
        <v>269007.13862886373</v>
      </c>
    </row>
    <row r="84" spans="10:14" x14ac:dyDescent="0.35">
      <c r="J84" s="2">
        <f t="shared" si="4"/>
        <v>27</v>
      </c>
      <c r="K84" s="7">
        <f t="shared" si="6"/>
        <v>269007.13862886373</v>
      </c>
      <c r="L84" s="7">
        <f t="shared" si="7"/>
        <v>1748.5464010876142</v>
      </c>
      <c r="M84" s="7">
        <f t="shared" si="5"/>
        <v>-27871.759960736963</v>
      </c>
      <c r="N84" s="7">
        <f t="shared" si="8"/>
        <v>242883.92506921437</v>
      </c>
    </row>
    <row r="85" spans="10:14" x14ac:dyDescent="0.35">
      <c r="J85" s="2">
        <f t="shared" si="4"/>
        <v>28</v>
      </c>
      <c r="K85" s="7">
        <f t="shared" si="6"/>
        <v>242883.92506921437</v>
      </c>
      <c r="L85" s="7">
        <f t="shared" si="7"/>
        <v>1578.7455129498933</v>
      </c>
      <c r="M85" s="7">
        <f t="shared" si="5"/>
        <v>-27871.759960736963</v>
      </c>
      <c r="N85" s="7">
        <f t="shared" si="8"/>
        <v>216590.91062142729</v>
      </c>
    </row>
    <row r="86" spans="10:14" x14ac:dyDescent="0.35">
      <c r="J86" s="2">
        <f t="shared" si="4"/>
        <v>29</v>
      </c>
      <c r="K86" s="7">
        <f t="shared" si="6"/>
        <v>216590.91062142729</v>
      </c>
      <c r="L86" s="7">
        <f t="shared" si="7"/>
        <v>1407.8409190392774</v>
      </c>
      <c r="M86" s="7">
        <f t="shared" si="5"/>
        <v>-27871.759960736963</v>
      </c>
      <c r="N86" s="7">
        <f t="shared" si="8"/>
        <v>190126.9915797296</v>
      </c>
    </row>
    <row r="87" spans="10:14" x14ac:dyDescent="0.35">
      <c r="J87" s="2">
        <f t="shared" si="4"/>
        <v>30</v>
      </c>
      <c r="K87" s="7">
        <f t="shared" si="6"/>
        <v>190126.9915797296</v>
      </c>
      <c r="L87" s="7">
        <f t="shared" si="7"/>
        <v>1235.8254452682422</v>
      </c>
      <c r="M87" s="7">
        <f t="shared" si="5"/>
        <v>-27871.759960736963</v>
      </c>
      <c r="N87" s="7">
        <f t="shared" si="8"/>
        <v>163491.05706426088</v>
      </c>
    </row>
    <row r="88" spans="10:14" x14ac:dyDescent="0.35">
      <c r="J88" s="2">
        <f t="shared" si="4"/>
        <v>31</v>
      </c>
      <c r="K88" s="7">
        <f t="shared" si="6"/>
        <v>163491.05706426088</v>
      </c>
      <c r="L88" s="7">
        <f t="shared" si="7"/>
        <v>1062.6918709176957</v>
      </c>
      <c r="M88" s="7">
        <f t="shared" si="5"/>
        <v>-27871.759960736963</v>
      </c>
      <c r="N88" s="7">
        <f t="shared" si="8"/>
        <v>136681.9889744416</v>
      </c>
    </row>
    <row r="89" spans="10:14" x14ac:dyDescent="0.35">
      <c r="J89" s="2">
        <f t="shared" si="4"/>
        <v>32</v>
      </c>
      <c r="K89" s="7">
        <f t="shared" si="6"/>
        <v>136681.9889744416</v>
      </c>
      <c r="L89" s="7">
        <f t="shared" si="7"/>
        <v>888.43292833387034</v>
      </c>
      <c r="M89" s="7">
        <f t="shared" si="5"/>
        <v>-27871.759960736963</v>
      </c>
      <c r="N89" s="7">
        <f t="shared" si="8"/>
        <v>109698.66194203851</v>
      </c>
    </row>
    <row r="90" spans="10:14" x14ac:dyDescent="0.35">
      <c r="J90" s="2">
        <f t="shared" si="4"/>
        <v>33</v>
      </c>
      <c r="K90" s="7">
        <f t="shared" si="6"/>
        <v>109698.66194203851</v>
      </c>
      <c r="L90" s="7">
        <f t="shared" si="7"/>
        <v>713.04130262325032</v>
      </c>
      <c r="M90" s="7">
        <f t="shared" si="5"/>
        <v>-27871.759960736963</v>
      </c>
      <c r="N90" s="7">
        <f t="shared" si="8"/>
        <v>82539.943283924804</v>
      </c>
    </row>
    <row r="91" spans="10:14" x14ac:dyDescent="0.35">
      <c r="J91" s="2">
        <f t="shared" si="4"/>
        <v>34</v>
      </c>
      <c r="K91" s="7">
        <f t="shared" si="6"/>
        <v>82539.943283924804</v>
      </c>
      <c r="L91" s="7">
        <f t="shared" si="7"/>
        <v>536.50963134551125</v>
      </c>
      <c r="M91" s="7">
        <f t="shared" si="5"/>
        <v>-27871.759960736963</v>
      </c>
      <c r="N91" s="7">
        <f t="shared" si="8"/>
        <v>55204.692954533355</v>
      </c>
    </row>
    <row r="92" spans="10:14" ht="21.75" thickBot="1" x14ac:dyDescent="0.4">
      <c r="J92" s="2">
        <f t="shared" si="4"/>
        <v>35</v>
      </c>
      <c r="K92" s="7">
        <f t="shared" si="6"/>
        <v>55204.692954533355</v>
      </c>
      <c r="L92" s="7">
        <f t="shared" si="7"/>
        <v>358.83050420446682</v>
      </c>
      <c r="M92" s="7">
        <f t="shared" si="5"/>
        <v>-27871.759960736963</v>
      </c>
      <c r="N92" s="7">
        <f t="shared" si="8"/>
        <v>27691.763498000859</v>
      </c>
    </row>
    <row r="93" spans="10:14" ht="21.75" thickBot="1" x14ac:dyDescent="0.4">
      <c r="J93" s="31">
        <f t="shared" si="4"/>
        <v>36</v>
      </c>
      <c r="K93" s="32">
        <f t="shared" si="6"/>
        <v>27691.763498000859</v>
      </c>
      <c r="L93" s="32">
        <f t="shared" si="7"/>
        <v>179.99646273700557</v>
      </c>
      <c r="M93" s="32">
        <f t="shared" si="5"/>
        <v>-27871.759960736963</v>
      </c>
      <c r="N93" s="35">
        <f t="shared" si="8"/>
        <v>9.0221874415874481E-10</v>
      </c>
    </row>
    <row r="94" spans="10:14" x14ac:dyDescent="0.35">
      <c r="L94" s="43">
        <f>SUM(L58:L93)</f>
        <v>111321.00221831774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7A55-AE09-4E4C-A028-602C6F7AFDE6}">
  <dimension ref="A1:S28"/>
  <sheetViews>
    <sheetView tabSelected="1" workbookViewId="0">
      <selection sqref="A1:I1048576"/>
    </sheetView>
  </sheetViews>
  <sheetFormatPr baseColWidth="10" defaultRowHeight="21" x14ac:dyDescent="0.35"/>
  <cols>
    <col min="1" max="1" width="16" style="77" customWidth="1"/>
    <col min="2" max="2" width="7.7109375" style="77" customWidth="1"/>
    <col min="3" max="3" width="6.5703125" style="77" customWidth="1"/>
    <col min="4" max="7" width="11.42578125" style="77"/>
    <col min="8" max="8" width="12.140625" style="77" customWidth="1"/>
    <col min="9" max="9" width="11.42578125" style="77"/>
    <col min="10" max="10" width="18.140625" style="2" bestFit="1" customWidth="1"/>
    <col min="11" max="13" width="11.42578125" style="2"/>
    <col min="14" max="14" width="12.85546875" style="2" customWidth="1"/>
    <col min="15" max="15" width="12.7109375" style="2" customWidth="1"/>
    <col min="16" max="16384" width="11.42578125" style="2"/>
  </cols>
  <sheetData>
    <row r="1" spans="1:19" ht="33.75" x14ac:dyDescent="0.5">
      <c r="A1" s="75" t="s">
        <v>19</v>
      </c>
      <c r="B1" s="75"/>
      <c r="C1" s="75"/>
      <c r="D1" s="75"/>
      <c r="E1" s="75"/>
      <c r="F1" s="75"/>
      <c r="G1" s="75"/>
      <c r="H1" s="75"/>
      <c r="I1" s="75"/>
    </row>
    <row r="2" spans="1:19" ht="21.75" thickBot="1" x14ac:dyDescent="0.4">
      <c r="A2" s="76" t="s">
        <v>60</v>
      </c>
    </row>
    <row r="3" spans="1:19" x14ac:dyDescent="0.35">
      <c r="K3" s="48" t="s">
        <v>66</v>
      </c>
      <c r="L3" s="49"/>
      <c r="M3" s="49"/>
      <c r="N3" s="50"/>
    </row>
    <row r="4" spans="1:19" x14ac:dyDescent="0.35">
      <c r="A4" s="78" t="s">
        <v>20</v>
      </c>
      <c r="B4" s="79" t="s">
        <v>21</v>
      </c>
      <c r="C4" s="79"/>
      <c r="D4" s="79"/>
      <c r="E4" s="79"/>
      <c r="F4" s="79"/>
      <c r="G4" s="79"/>
      <c r="H4" s="79"/>
      <c r="I4" s="79"/>
      <c r="K4" s="51" t="s">
        <v>61</v>
      </c>
      <c r="L4" s="52"/>
      <c r="M4" s="52"/>
      <c r="N4" s="53">
        <v>900000</v>
      </c>
    </row>
    <row r="5" spans="1:19" x14ac:dyDescent="0.35">
      <c r="B5" s="79" t="s">
        <v>22</v>
      </c>
      <c r="C5" s="79"/>
      <c r="D5" s="79"/>
      <c r="E5" s="79"/>
      <c r="F5" s="79"/>
      <c r="G5" s="79"/>
      <c r="H5" s="79"/>
      <c r="I5" s="79"/>
      <c r="K5" s="51" t="s">
        <v>62</v>
      </c>
      <c r="L5" s="52"/>
      <c r="M5" s="52"/>
      <c r="N5" s="54">
        <v>2.5000000000000001E-3</v>
      </c>
    </row>
    <row r="6" spans="1:19" x14ac:dyDescent="0.35">
      <c r="B6" s="79" t="s">
        <v>23</v>
      </c>
      <c r="C6" s="79"/>
      <c r="D6" s="79"/>
      <c r="E6" s="79"/>
      <c r="F6" s="79"/>
      <c r="G6" s="79"/>
      <c r="H6" s="79"/>
      <c r="I6" s="79"/>
      <c r="K6" s="55" t="s">
        <v>63</v>
      </c>
      <c r="N6" s="56">
        <f>+N5*3</f>
        <v>7.4999999999999997E-3</v>
      </c>
    </row>
    <row r="7" spans="1:19" x14ac:dyDescent="0.35">
      <c r="B7" s="79" t="s">
        <v>24</v>
      </c>
      <c r="C7" s="79"/>
      <c r="D7" s="79"/>
      <c r="E7" s="79"/>
      <c r="F7" s="79"/>
      <c r="G7" s="79"/>
      <c r="H7" s="79"/>
      <c r="I7" s="79"/>
      <c r="K7" s="51" t="s">
        <v>64</v>
      </c>
      <c r="L7" s="57"/>
      <c r="M7" s="57"/>
      <c r="N7" s="58">
        <v>12</v>
      </c>
    </row>
    <row r="8" spans="1:19" ht="21.75" thickBot="1" x14ac:dyDescent="0.4">
      <c r="B8" s="79" t="s">
        <v>25</v>
      </c>
      <c r="C8" s="79"/>
      <c r="D8" s="79"/>
      <c r="E8" s="79"/>
      <c r="F8" s="79"/>
      <c r="G8" s="79"/>
      <c r="H8" s="79"/>
      <c r="I8" s="79"/>
      <c r="K8" s="59" t="s">
        <v>65</v>
      </c>
      <c r="L8" s="60"/>
      <c r="M8" s="60"/>
      <c r="N8" s="61">
        <f>-PMT(N5,N7,N4,0,0)</f>
        <v>76224.328882640039</v>
      </c>
    </row>
    <row r="9" spans="1:19" x14ac:dyDescent="0.35">
      <c r="B9" s="79" t="s">
        <v>26</v>
      </c>
      <c r="C9" s="79"/>
      <c r="D9" s="79"/>
      <c r="E9" s="79"/>
      <c r="F9" s="79"/>
      <c r="G9" s="79"/>
      <c r="H9" s="79"/>
      <c r="I9" s="79"/>
    </row>
    <row r="10" spans="1:19" x14ac:dyDescent="0.35">
      <c r="B10" s="79" t="s">
        <v>27</v>
      </c>
      <c r="C10" s="79"/>
      <c r="D10" s="79"/>
      <c r="E10" s="79"/>
      <c r="F10" s="79"/>
      <c r="G10" s="79"/>
      <c r="H10" s="79"/>
      <c r="I10" s="79"/>
      <c r="N10" s="15" t="s">
        <v>44</v>
      </c>
      <c r="O10" s="15" t="s">
        <v>45</v>
      </c>
    </row>
    <row r="11" spans="1:19" x14ac:dyDescent="0.35">
      <c r="B11" s="79" t="s">
        <v>28</v>
      </c>
      <c r="C11" s="79"/>
      <c r="D11" s="79"/>
      <c r="E11" s="79"/>
      <c r="F11" s="79"/>
      <c r="G11" s="79"/>
      <c r="H11" s="79"/>
      <c r="I11" s="79"/>
      <c r="K11" s="11" t="s">
        <v>67</v>
      </c>
      <c r="L11" s="5"/>
      <c r="M11" s="5"/>
      <c r="N11" s="62">
        <f>+N4</f>
        <v>900000</v>
      </c>
      <c r="O11" s="5"/>
    </row>
    <row r="12" spans="1:19" x14ac:dyDescent="0.35">
      <c r="J12" s="8" t="s">
        <v>69</v>
      </c>
      <c r="K12" s="65" t="s">
        <v>68</v>
      </c>
      <c r="L12" s="31"/>
      <c r="M12" s="31"/>
      <c r="N12" s="31"/>
      <c r="O12" s="66">
        <f>-PV(N6,N7,N8,0,0)</f>
        <v>871618.54434067116</v>
      </c>
    </row>
    <row r="13" spans="1:19" x14ac:dyDescent="0.35">
      <c r="A13" s="78" t="s">
        <v>33</v>
      </c>
      <c r="B13" s="77" t="s">
        <v>29</v>
      </c>
      <c r="J13" s="8" t="s">
        <v>33</v>
      </c>
      <c r="K13" s="69" t="s">
        <v>70</v>
      </c>
      <c r="L13" s="44"/>
      <c r="M13" s="44"/>
      <c r="N13" s="44"/>
      <c r="O13" s="70">
        <f>+N11-O12</f>
        <v>28381.455659328843</v>
      </c>
      <c r="P13" s="73">
        <f>+M28-Q28</f>
        <v>28381.455659339983</v>
      </c>
    </row>
    <row r="14" spans="1:19" x14ac:dyDescent="0.35">
      <c r="A14" s="78"/>
      <c r="B14" s="77" t="s">
        <v>30</v>
      </c>
      <c r="Q14" s="64" t="s">
        <v>71</v>
      </c>
    </row>
    <row r="15" spans="1:19" x14ac:dyDescent="0.35">
      <c r="B15" s="77" t="s">
        <v>31</v>
      </c>
      <c r="L15" s="64" t="s">
        <v>51</v>
      </c>
      <c r="M15" s="64" t="s">
        <v>73</v>
      </c>
      <c r="N15" s="64" t="s">
        <v>65</v>
      </c>
      <c r="O15" s="64" t="s">
        <v>54</v>
      </c>
      <c r="Q15" s="64" t="s">
        <v>72</v>
      </c>
      <c r="S15" s="64" t="s">
        <v>74</v>
      </c>
    </row>
    <row r="16" spans="1:19" x14ac:dyDescent="0.35">
      <c r="B16" s="77" t="s">
        <v>32</v>
      </c>
      <c r="K16" s="2">
        <v>1</v>
      </c>
      <c r="L16" s="7">
        <f>+O12</f>
        <v>871618.54434067116</v>
      </c>
      <c r="M16" s="67">
        <f>+L16*$N$6</f>
        <v>6537.1390825550334</v>
      </c>
      <c r="N16" s="68">
        <f>-N8</f>
        <v>-76224.328882640039</v>
      </c>
      <c r="O16" s="7">
        <f>+L16+M16+N16</f>
        <v>801931.35454058624</v>
      </c>
      <c r="Q16" s="71">
        <f>-IPMT($N$5,K16,$K$27,$N$4,0,0)</f>
        <v>2250</v>
      </c>
      <c r="S16" s="74">
        <f>+M16-Q16</f>
        <v>4287.1390825550334</v>
      </c>
    </row>
    <row r="17" spans="1:19" x14ac:dyDescent="0.35">
      <c r="K17" s="2">
        <f>+K16+1</f>
        <v>2</v>
      </c>
      <c r="L17" s="7">
        <f>+O16</f>
        <v>801931.35454058624</v>
      </c>
      <c r="M17" s="67">
        <f>+L17*$N$6</f>
        <v>6014.4851590543967</v>
      </c>
      <c r="N17" s="67">
        <f>+N16</f>
        <v>-76224.328882640039</v>
      </c>
      <c r="O17" s="7">
        <f>+L17+M17+N17</f>
        <v>731721.51081700064</v>
      </c>
      <c r="Q17" s="71">
        <f>-IPMT($N$5,K17,$K$27,$N$4,0,0)</f>
        <v>2065.0641777933993</v>
      </c>
      <c r="S17" s="74">
        <f t="shared" ref="S17:S27" si="0">+M17-Q17</f>
        <v>3949.4209812609975</v>
      </c>
    </row>
    <row r="18" spans="1:19" x14ac:dyDescent="0.35">
      <c r="K18" s="2">
        <f t="shared" ref="K18:K27" si="1">+K17+1</f>
        <v>3</v>
      </c>
      <c r="L18" s="7">
        <f t="shared" ref="L18:L27" si="2">+O17</f>
        <v>731721.51081700064</v>
      </c>
      <c r="M18" s="67">
        <f t="shared" ref="M18:M27" si="3">+L18*$N$6</f>
        <v>5487.911331127505</v>
      </c>
      <c r="N18" s="67">
        <f t="shared" ref="N18:N27" si="4">+N17</f>
        <v>-76224.328882640039</v>
      </c>
      <c r="O18" s="7">
        <f t="shared" ref="O18:O27" si="5">+L18+M18+N18</f>
        <v>660985.09326548816</v>
      </c>
      <c r="Q18" s="71">
        <f>-IPMT($N$5,K18,$K$27,$N$4,0,0)</f>
        <v>1879.6660160312831</v>
      </c>
      <c r="S18" s="74">
        <f t="shared" si="0"/>
        <v>3608.2453150962219</v>
      </c>
    </row>
    <row r="19" spans="1:19" x14ac:dyDescent="0.35">
      <c r="A19" s="78"/>
      <c r="K19" s="2">
        <f t="shared" si="1"/>
        <v>4</v>
      </c>
      <c r="L19" s="7">
        <f t="shared" si="2"/>
        <v>660985.09326548816</v>
      </c>
      <c r="M19" s="67">
        <f t="shared" si="3"/>
        <v>4957.3881994911608</v>
      </c>
      <c r="N19" s="67">
        <f t="shared" si="4"/>
        <v>-76224.328882640039</v>
      </c>
      <c r="O19" s="7">
        <f t="shared" si="5"/>
        <v>589718.15258233936</v>
      </c>
      <c r="Q19" s="71">
        <f>-IPMT($N$5,K19,$K$27,$N$4,0,0)</f>
        <v>1693.8043588647608</v>
      </c>
      <c r="S19" s="71">
        <f t="shared" si="0"/>
        <v>3263.5838406264002</v>
      </c>
    </row>
    <row r="20" spans="1:19" x14ac:dyDescent="0.35">
      <c r="K20" s="2">
        <f t="shared" si="1"/>
        <v>5</v>
      </c>
      <c r="L20" s="7">
        <f t="shared" si="2"/>
        <v>589718.15258233936</v>
      </c>
      <c r="M20" s="67">
        <f t="shared" si="3"/>
        <v>4422.8861443675451</v>
      </c>
      <c r="N20" s="67">
        <f t="shared" si="4"/>
        <v>-76224.328882640039</v>
      </c>
      <c r="O20" s="7">
        <f t="shared" si="5"/>
        <v>517916.70984406682</v>
      </c>
      <c r="Q20" s="71">
        <f>-IPMT($N$5,K20,$K$27,$N$4,0,0)</f>
        <v>1507.4780475553227</v>
      </c>
      <c r="S20" s="71">
        <f t="shared" si="0"/>
        <v>2915.4080968122225</v>
      </c>
    </row>
    <row r="21" spans="1:19" x14ac:dyDescent="0.35">
      <c r="K21" s="2">
        <f t="shared" si="1"/>
        <v>6</v>
      </c>
      <c r="L21" s="7">
        <f t="shared" si="2"/>
        <v>517916.70984406682</v>
      </c>
      <c r="M21" s="67">
        <f t="shared" si="3"/>
        <v>3884.3753238305012</v>
      </c>
      <c r="N21" s="67">
        <f t="shared" si="4"/>
        <v>-76224.328882640039</v>
      </c>
      <c r="O21" s="7">
        <f t="shared" si="5"/>
        <v>445576.75628525729</v>
      </c>
      <c r="Q21" s="71">
        <f>-IPMT($N$5,K21,$K$27,$N$4,0,0)</f>
        <v>1320.6859204676114</v>
      </c>
      <c r="S21" s="71">
        <f t="shared" si="0"/>
        <v>2563.6894033628896</v>
      </c>
    </row>
    <row r="22" spans="1:19" x14ac:dyDescent="0.35">
      <c r="K22" s="2">
        <f t="shared" si="1"/>
        <v>7</v>
      </c>
      <c r="L22" s="7">
        <f t="shared" si="2"/>
        <v>445576.75628525729</v>
      </c>
      <c r="M22" s="67">
        <f t="shared" si="3"/>
        <v>3341.8256721394296</v>
      </c>
      <c r="N22" s="67">
        <f t="shared" si="4"/>
        <v>-76224.328882640039</v>
      </c>
      <c r="O22" s="7">
        <f t="shared" si="5"/>
        <v>372694.25307475665</v>
      </c>
      <c r="Q22" s="71">
        <f t="shared" ref="Q22:S28" si="6">-IPMT($N$5,K22,$K$27,$N$4,0,0)</f>
        <v>1133.4268130621801</v>
      </c>
      <c r="S22" s="71">
        <f t="shared" si="0"/>
        <v>2208.3988590772497</v>
      </c>
    </row>
    <row r="23" spans="1:19" x14ac:dyDescent="0.35">
      <c r="K23" s="2">
        <f t="shared" si="1"/>
        <v>8</v>
      </c>
      <c r="L23" s="7">
        <f t="shared" si="2"/>
        <v>372694.25307475665</v>
      </c>
      <c r="M23" s="67">
        <f t="shared" si="3"/>
        <v>2795.2068980606746</v>
      </c>
      <c r="N23" s="67">
        <f t="shared" si="4"/>
        <v>-76224.328882640039</v>
      </c>
      <c r="O23" s="7">
        <f t="shared" si="5"/>
        <v>299265.13109017728</v>
      </c>
      <c r="Q23" s="71">
        <f t="shared" si="6"/>
        <v>945.6995578882354</v>
      </c>
      <c r="S23" s="71">
        <f t="shared" si="0"/>
        <v>1849.5073401724392</v>
      </c>
    </row>
    <row r="24" spans="1:19" x14ac:dyDescent="0.35">
      <c r="K24" s="2">
        <f t="shared" si="1"/>
        <v>9</v>
      </c>
      <c r="L24" s="7">
        <f t="shared" si="2"/>
        <v>299265.13109017728</v>
      </c>
      <c r="M24" s="67">
        <f t="shared" si="3"/>
        <v>2244.4884831763297</v>
      </c>
      <c r="N24" s="67">
        <f t="shared" si="4"/>
        <v>-76224.328882640039</v>
      </c>
      <c r="O24" s="7">
        <f t="shared" si="5"/>
        <v>225285.29069071356</v>
      </c>
      <c r="Q24" s="71">
        <f t="shared" si="6"/>
        <v>757.50298457635586</v>
      </c>
      <c r="S24" s="71">
        <f t="shared" si="0"/>
        <v>1486.9854985999739</v>
      </c>
    </row>
    <row r="25" spans="1:19" x14ac:dyDescent="0.35">
      <c r="K25" s="2">
        <f t="shared" si="1"/>
        <v>10</v>
      </c>
      <c r="L25" s="7">
        <f t="shared" si="2"/>
        <v>225285.29069071356</v>
      </c>
      <c r="M25" s="67">
        <f t="shared" si="3"/>
        <v>1689.6396801803517</v>
      </c>
      <c r="N25" s="67">
        <f t="shared" si="4"/>
        <v>-76224.328882640039</v>
      </c>
      <c r="O25" s="7">
        <f t="shared" si="5"/>
        <v>150750.60148825386</v>
      </c>
      <c r="Q25" s="71">
        <f t="shared" si="6"/>
        <v>568.83591983119663</v>
      </c>
      <c r="S25" s="71">
        <f t="shared" si="0"/>
        <v>1120.803760349155</v>
      </c>
    </row>
    <row r="26" spans="1:19" x14ac:dyDescent="0.35">
      <c r="K26" s="2">
        <f t="shared" si="1"/>
        <v>11</v>
      </c>
      <c r="L26" s="7">
        <f t="shared" si="2"/>
        <v>150750.60148825386</v>
      </c>
      <c r="M26" s="67">
        <f t="shared" si="3"/>
        <v>1130.6295111619038</v>
      </c>
      <c r="N26" s="67">
        <f t="shared" si="4"/>
        <v>-76224.328882640039</v>
      </c>
      <c r="O26" s="7">
        <f t="shared" si="5"/>
        <v>75656.902116775731</v>
      </c>
      <c r="Q26" s="71">
        <f t="shared" si="6"/>
        <v>379.69718742417439</v>
      </c>
      <c r="S26" s="71">
        <f t="shared" si="0"/>
        <v>750.93232373772935</v>
      </c>
    </row>
    <row r="27" spans="1:19" x14ac:dyDescent="0.35">
      <c r="K27" s="2">
        <f t="shared" si="1"/>
        <v>12</v>
      </c>
      <c r="L27" s="7">
        <f t="shared" si="2"/>
        <v>75656.902116775731</v>
      </c>
      <c r="M27" s="67">
        <f t="shared" si="3"/>
        <v>567.42676587581798</v>
      </c>
      <c r="N27" s="67">
        <f t="shared" si="4"/>
        <v>-76224.328882640039</v>
      </c>
      <c r="O27" s="63">
        <f t="shared" si="5"/>
        <v>1.151056494563818E-8</v>
      </c>
      <c r="Q27" s="71">
        <f t="shared" si="6"/>
        <v>190.08560818613478</v>
      </c>
      <c r="S27" s="71">
        <f t="shared" si="0"/>
        <v>377.3411576896832</v>
      </c>
    </row>
    <row r="28" spans="1:19" x14ac:dyDescent="0.35">
      <c r="M28" s="72">
        <f>SUM(M16:M27)</f>
        <v>43073.402251020641</v>
      </c>
      <c r="Q28" s="72">
        <f>SUM(Q16:Q27)</f>
        <v>14691.946591680657</v>
      </c>
      <c r="S28" s="72">
        <f>SUM(S16:S27)</f>
        <v>28381.455659339994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NIIF16</vt:lpstr>
      <vt:lpstr>NIC20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2025-05-23T03:44:51Z</dcterms:created>
  <dcterms:modified xsi:type="dcterms:W3CDTF">2025-05-23T05:02:22Z</dcterms:modified>
</cp:coreProperties>
</file>