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0A3B0093-1289-4BFF-BC03-3819E8FFFE92}" xr6:coauthVersionLast="47" xr6:coauthVersionMax="47" xr10:uidLastSave="{00000000-0000-0000-0000-000000000000}"/>
  <bookViews>
    <workbookView xWindow="-120" yWindow="-120" windowWidth="29040" windowHeight="15720" xr2:uid="{D71F894C-7E52-483A-BF82-9F4BBD68713E}"/>
  </bookViews>
  <sheets>
    <sheet name="Hoja2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0" i="2" l="1"/>
  <c r="L121" i="2"/>
  <c r="L116" i="2"/>
  <c r="M117" i="2" s="1"/>
  <c r="M113" i="2"/>
  <c r="L112" i="2"/>
  <c r="L108" i="2"/>
  <c r="M109" i="2" s="1"/>
  <c r="M105" i="2"/>
  <c r="L104" i="2"/>
  <c r="Q108" i="2"/>
  <c r="Q107" i="2"/>
  <c r="Q106" i="2"/>
  <c r="S109" i="2"/>
  <c r="T109" i="2" s="1"/>
  <c r="R108" i="2"/>
  <c r="R107" i="2"/>
  <c r="R106" i="2"/>
  <c r="E121" i="2"/>
  <c r="E102" i="2"/>
  <c r="D101" i="2"/>
  <c r="D116" i="2"/>
  <c r="E117" i="2" s="1"/>
  <c r="D112" i="2"/>
  <c r="E113" i="2" s="1"/>
  <c r="D108" i="2"/>
  <c r="E109" i="2" s="1"/>
  <c r="D104" i="2"/>
  <c r="E105" i="2" s="1"/>
  <c r="I95" i="2"/>
  <c r="I98" i="2" s="1"/>
  <c r="J95" i="2"/>
  <c r="D84" i="2"/>
  <c r="J59" i="2"/>
  <c r="K59" i="2" s="1"/>
  <c r="L59" i="2" s="1"/>
  <c r="M59" i="2" s="1"/>
  <c r="M61" i="2" s="1"/>
  <c r="M63" i="2" s="1"/>
  <c r="D80" i="2" s="1"/>
  <c r="M49" i="2"/>
  <c r="M44" i="2"/>
  <c r="L45" i="2" s="1"/>
  <c r="L44" i="2"/>
  <c r="M45" i="2" s="1"/>
  <c r="M40" i="2"/>
  <c r="L41" i="2" s="1"/>
  <c r="L40" i="2"/>
  <c r="M41" i="2" s="1"/>
  <c r="M36" i="2"/>
  <c r="L36" i="2"/>
  <c r="M37" i="2" s="1"/>
  <c r="E45" i="2"/>
  <c r="E41" i="2"/>
  <c r="E37" i="2"/>
  <c r="L21" i="2"/>
  <c r="M22" i="2" s="1"/>
  <c r="L17" i="2"/>
  <c r="M18" i="2" s="1"/>
  <c r="L13" i="2"/>
  <c r="M14" i="2" s="1"/>
  <c r="E22" i="2"/>
  <c r="E18" i="2"/>
  <c r="E14" i="2"/>
  <c r="K61" i="2" l="1"/>
  <c r="K63" i="2" s="1"/>
  <c r="D72" i="2" s="1"/>
  <c r="J61" i="2"/>
  <c r="J63" i="2" s="1"/>
  <c r="D68" i="2" s="1"/>
  <c r="L61" i="2"/>
  <c r="L63" i="2" s="1"/>
  <c r="D76" i="2" s="1"/>
  <c r="D48" i="2"/>
  <c r="M48" i="2" s="1"/>
  <c r="L49" i="2" s="1"/>
  <c r="D25" i="2"/>
  <c r="M25" i="2" s="1"/>
  <c r="Q17" i="2"/>
  <c r="S17" i="2" s="1"/>
  <c r="T17" i="2" s="1"/>
  <c r="N36" i="2"/>
  <c r="N40" i="2" s="1"/>
  <c r="N44" i="2" s="1"/>
  <c r="L37" i="2"/>
  <c r="Q15" i="2"/>
  <c r="S15" i="2" s="1"/>
  <c r="T15" i="2" s="1"/>
  <c r="Q40" i="2"/>
  <c r="S40" i="2" s="1"/>
  <c r="T40" i="2" s="1"/>
  <c r="Q16" i="2"/>
  <c r="S16" i="2" s="1"/>
  <c r="T16" i="2" s="1"/>
  <c r="N18" i="2"/>
  <c r="N22" i="2" s="1"/>
  <c r="Q38" i="2"/>
  <c r="S38" i="2" s="1"/>
  <c r="T38" i="2" s="1"/>
  <c r="Q39" i="2"/>
  <c r="S39" i="2" s="1"/>
  <c r="T39" i="2" s="1"/>
  <c r="J94" i="2" l="1"/>
  <c r="J98" i="2" s="1"/>
  <c r="J64" i="2"/>
  <c r="E49" i="2"/>
  <c r="Q41" i="2" s="1"/>
  <c r="S41" i="2" s="1"/>
  <c r="T41" i="2" s="1"/>
  <c r="N48" i="2"/>
  <c r="L26" i="2"/>
  <c r="N25" i="2"/>
  <c r="E26" i="2"/>
  <c r="Q18" i="2" s="1"/>
  <c r="S18" i="2" s="1"/>
  <c r="T18" i="2" s="1"/>
  <c r="Q73" i="2"/>
  <c r="S73" i="2" s="1"/>
  <c r="T73" i="2" s="1"/>
  <c r="N104" i="2" l="1"/>
  <c r="K94" i="2"/>
  <c r="K98" i="2" s="1"/>
  <c r="S106" i="2"/>
  <c r="T106" i="2" s="1"/>
  <c r="J65" i="2"/>
  <c r="K62" i="2" s="1"/>
  <c r="K64" i="2" s="1"/>
  <c r="D69" i="2"/>
  <c r="E70" i="2" l="1"/>
  <c r="Q70" i="2" s="1"/>
  <c r="L68" i="2"/>
  <c r="K65" i="2"/>
  <c r="L62" i="2" s="1"/>
  <c r="L64" i="2" s="1"/>
  <c r="D73" i="2"/>
  <c r="E74" i="2" l="1"/>
  <c r="L72" i="2"/>
  <c r="N68" i="2"/>
  <c r="M69" i="2"/>
  <c r="S70" i="2"/>
  <c r="T70" i="2" s="1"/>
  <c r="Q71" i="2"/>
  <c r="N108" i="2"/>
  <c r="S107" i="2"/>
  <c r="T107" i="2" s="1"/>
  <c r="S108" i="2"/>
  <c r="T108" i="2" s="1"/>
  <c r="L94" i="2"/>
  <c r="L98" i="2" s="1"/>
  <c r="L65" i="2"/>
  <c r="M62" i="2" s="1"/>
  <c r="M64" i="2" s="1"/>
  <c r="D77" i="2"/>
  <c r="S71" i="2" l="1"/>
  <c r="T71" i="2" s="1"/>
  <c r="E78" i="2"/>
  <c r="Q72" i="2" s="1"/>
  <c r="S72" i="2" s="1"/>
  <c r="T72" i="2" s="1"/>
  <c r="L76" i="2"/>
  <c r="M73" i="2"/>
  <c r="N72" i="2"/>
  <c r="N112" i="2"/>
  <c r="M65" i="2"/>
  <c r="D81" i="2"/>
  <c r="E82" i="2" l="1"/>
  <c r="E85" i="2" s="1"/>
  <c r="L80" i="2"/>
  <c r="M77" i="2"/>
  <c r="N76" i="2"/>
  <c r="M84" i="2"/>
  <c r="L85" i="2" s="1"/>
  <c r="M81" i="2" l="1"/>
  <c r="N80" i="2"/>
  <c r="N84" i="2" s="1"/>
  <c r="N116" i="2"/>
  <c r="N120" i="2" l="1"/>
</calcChain>
</file>

<file path=xl/sharedStrings.xml><?xml version="1.0" encoding="utf-8"?>
<sst xmlns="http://schemas.openxmlformats.org/spreadsheetml/2006/main" count="244" uniqueCount="81">
  <si>
    <t>MARTES</t>
  </si>
  <si>
    <t>LUNES</t>
  </si>
  <si>
    <t>NIIF 9 COSTO AMORTIZADO</t>
  </si>
  <si>
    <t>NIC 12 IMPUESTO DIFERIDO</t>
  </si>
  <si>
    <t>MIERCOLES</t>
  </si>
  <si>
    <t>NIC 7 FLUJO DE EFECTIVO</t>
  </si>
  <si>
    <t>JUEVES</t>
  </si>
  <si>
    <t>VIERNES</t>
  </si>
  <si>
    <t>NIC 37 PROVISIONES</t>
  </si>
  <si>
    <t>QUE SON LOS IMPUESTOS DIFERIDOS?</t>
  </si>
  <si>
    <t>LOS IMPUESTOS DIFERIDOS SON EL IMPUESTO A LAS</t>
  </si>
  <si>
    <t>GANANCIAS (A LA RENTA) QUE SE CALCULAN SOBRE</t>
  </si>
  <si>
    <t>LAS ESTIMACIONES CONTABLES.</t>
  </si>
  <si>
    <t>ESTIMACION 001:</t>
  </si>
  <si>
    <t>DETERIORO DE INVENTARIOS</t>
  </si>
  <si>
    <t>NIC 2 ORDENA: COMPARAR COSTO VS EL VNR</t>
  </si>
  <si>
    <t>AÑO 1</t>
  </si>
  <si>
    <t>COSTO DE VENTAS-</t>
  </si>
  <si>
    <t>DETERIORO ACUMULADO</t>
  </si>
  <si>
    <t>D</t>
  </si>
  <si>
    <t>H</t>
  </si>
  <si>
    <t>AÑO 2</t>
  </si>
  <si>
    <t>AÑO 3</t>
  </si>
  <si>
    <t>AÑO 4</t>
  </si>
  <si>
    <t xml:space="preserve">GANANCIA </t>
  </si>
  <si>
    <t>METODO DE LA CONSTRUCCION SIMULTANEA</t>
  </si>
  <si>
    <t>(ENFOQUE DE FREDDY LLANTO)</t>
  </si>
  <si>
    <t>TASA LEGAL</t>
  </si>
  <si>
    <t>ACTIVO IRD</t>
  </si>
  <si>
    <t>882 IRD en resultados</t>
  </si>
  <si>
    <t>Año 1</t>
  </si>
  <si>
    <t>Año 2</t>
  </si>
  <si>
    <t>Año 3</t>
  </si>
  <si>
    <t>Año 4</t>
  </si>
  <si>
    <t>valor</t>
  </si>
  <si>
    <t>libros</t>
  </si>
  <si>
    <t>base</t>
  </si>
  <si>
    <t>fiscal</t>
  </si>
  <si>
    <t>dif</t>
  </si>
  <si>
    <t>temp</t>
  </si>
  <si>
    <t>AIRD</t>
  </si>
  <si>
    <t>METODO DEL BALANCE</t>
  </si>
  <si>
    <t>ESTIMACION 002:</t>
  </si>
  <si>
    <t>PERDIDA ESPERADA</t>
  </si>
  <si>
    <t>NIIF 9 ORDENA EL CALCULO</t>
  </si>
  <si>
    <t>DETERIORO DE CXC</t>
  </si>
  <si>
    <t>GANANCIA</t>
  </si>
  <si>
    <t>ESTIMACION 003:</t>
  </si>
  <si>
    <t>PAGO POR FIDELIDAD A SUS TRABAJADORES</t>
  </si>
  <si>
    <t>NIC 19</t>
  </si>
  <si>
    <t>Pago</t>
  </si>
  <si>
    <t>Tasa Rf</t>
  </si>
  <si>
    <t>VP</t>
  </si>
  <si>
    <t>SI</t>
  </si>
  <si>
    <t>Gasto Per</t>
  </si>
  <si>
    <t>Costo Fin</t>
  </si>
  <si>
    <t>SF</t>
  </si>
  <si>
    <t>Gasto de personal</t>
  </si>
  <si>
    <t>Gasto financiero</t>
  </si>
  <si>
    <t>Remuneracion por pagar</t>
  </si>
  <si>
    <t>Efectivo</t>
  </si>
  <si>
    <t>ESTIMACION 004:</t>
  </si>
  <si>
    <t>INVERSIONES QUE SE LLEVAN A VALOR RAZONABLE</t>
  </si>
  <si>
    <t>NIIF 9</t>
  </si>
  <si>
    <t>Compramos acciones en la Bolsa</t>
  </si>
  <si>
    <t>Compra</t>
  </si>
  <si>
    <t>Valor razonable</t>
  </si>
  <si>
    <t>Venta</t>
  </si>
  <si>
    <t>Inversion en accion</t>
  </si>
  <si>
    <t>Ganancia de VR</t>
  </si>
  <si>
    <t>Costo de enajenacion</t>
  </si>
  <si>
    <t>Pasivos</t>
  </si>
  <si>
    <t>IRD</t>
  </si>
  <si>
    <t>PASIVO IRD</t>
  </si>
  <si>
    <t>FINANZAS CORPORATIVAS</t>
  </si>
  <si>
    <t>SABADO</t>
  </si>
  <si>
    <t>SE TUPROPIO LEDER</t>
  </si>
  <si>
    <t>DOMINGO</t>
  </si>
  <si>
    <t>COCINA PERUANA</t>
  </si>
  <si>
    <t>YOUTUBE</t>
  </si>
  <si>
    <t>FAS ESCUELA DE CONTADORES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</si>
</sst>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2" borderId="0" xfId="0" applyFont="1" applyFill="1"/>
    <xf numFmtId="0" fontId="6" fillId="0" borderId="0" xfId="0" applyFont="1"/>
    <xf numFmtId="0" fontId="3" fillId="0" borderId="0" xfId="0" applyFont="1"/>
    <xf numFmtId="0" fontId="4" fillId="2" borderId="0" xfId="0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7" fillId="4" borderId="0" xfId="0" applyFont="1" applyFill="1"/>
    <xf numFmtId="0" fontId="8" fillId="0" borderId="0" xfId="0" applyFont="1"/>
    <xf numFmtId="9" fontId="3" fillId="0" borderId="0" xfId="0" applyNumberFormat="1" applyFont="1"/>
    <xf numFmtId="0" fontId="4" fillId="5" borderId="0" xfId="0" applyFont="1" applyFill="1"/>
    <xf numFmtId="0" fontId="8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8" fillId="0" borderId="4" xfId="0" applyFont="1" applyBorder="1"/>
    <xf numFmtId="0" fontId="4" fillId="0" borderId="5" xfId="0" applyFont="1" applyBorder="1"/>
    <xf numFmtId="0" fontId="8" fillId="6" borderId="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8" fillId="6" borderId="4" xfId="0" applyFont="1" applyFill="1" applyBorder="1"/>
    <xf numFmtId="0" fontId="4" fillId="6" borderId="0" xfId="0" applyFont="1" applyFill="1"/>
    <xf numFmtId="0" fontId="4" fillId="6" borderId="5" xfId="0" applyFont="1" applyFill="1" applyBorder="1"/>
    <xf numFmtId="0" fontId="3" fillId="6" borderId="6" xfId="0" applyFont="1" applyFill="1" applyBorder="1"/>
    <xf numFmtId="0" fontId="3" fillId="6" borderId="7" xfId="0" applyFont="1" applyFill="1" applyBorder="1"/>
    <xf numFmtId="0" fontId="4" fillId="6" borderId="7" xfId="0" applyFont="1" applyFill="1" applyBorder="1"/>
    <xf numFmtId="9" fontId="3" fillId="6" borderId="8" xfId="0" applyNumberFormat="1" applyFont="1" applyFill="1" applyBorder="1"/>
    <xf numFmtId="3" fontId="4" fillId="0" borderId="0" xfId="0" applyNumberFormat="1" applyFont="1"/>
    <xf numFmtId="0" fontId="3" fillId="0" borderId="0" xfId="0" applyFont="1" applyAlignment="1">
      <alignment horizontal="center"/>
    </xf>
    <xf numFmtId="0" fontId="10" fillId="0" borderId="0" xfId="0" applyFont="1"/>
    <xf numFmtId="0" fontId="4" fillId="0" borderId="4" xfId="0" applyFont="1" applyBorder="1"/>
    <xf numFmtId="0" fontId="10" fillId="0" borderId="5" xfId="0" applyFont="1" applyBorder="1"/>
    <xf numFmtId="0" fontId="4" fillId="0" borderId="6" xfId="0" applyFont="1" applyBorder="1"/>
    <xf numFmtId="3" fontId="4" fillId="0" borderId="7" xfId="0" applyNumberFormat="1" applyFont="1" applyBorder="1"/>
    <xf numFmtId="0" fontId="10" fillId="0" borderId="8" xfId="0" applyFont="1" applyBorder="1"/>
    <xf numFmtId="10" fontId="4" fillId="0" borderId="0" xfId="0" applyNumberFormat="1" applyFont="1"/>
    <xf numFmtId="164" fontId="4" fillId="0" borderId="0" xfId="1" applyNumberFormat="1" applyFont="1"/>
    <xf numFmtId="164" fontId="4" fillId="6" borderId="0" xfId="1" applyNumberFormat="1" applyFont="1" applyFill="1"/>
    <xf numFmtId="164" fontId="4" fillId="0" borderId="0" xfId="0" applyNumberFormat="1" applyFont="1"/>
    <xf numFmtId="164" fontId="10" fillId="0" borderId="0" xfId="0" applyNumberFormat="1" applyFont="1"/>
    <xf numFmtId="164" fontId="4" fillId="6" borderId="0" xfId="0" applyNumberFormat="1" applyFont="1" applyFill="1"/>
    <xf numFmtId="164" fontId="10" fillId="6" borderId="0" xfId="0" applyNumberFormat="1" applyFont="1" applyFill="1"/>
    <xf numFmtId="9" fontId="10" fillId="6" borderId="8" xfId="0" applyNumberFormat="1" applyFont="1" applyFill="1" applyBorder="1"/>
    <xf numFmtId="164" fontId="10" fillId="0" borderId="0" xfId="1" applyNumberFormat="1" applyFont="1"/>
    <xf numFmtId="1" fontId="10" fillId="0" borderId="5" xfId="0" applyNumberFormat="1" applyFont="1" applyBorder="1"/>
    <xf numFmtId="1" fontId="10" fillId="0" borderId="8" xfId="0" applyNumberFormat="1" applyFont="1" applyBorder="1"/>
    <xf numFmtId="164" fontId="4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/>
    </xf>
    <xf numFmtId="0" fontId="6" fillId="7" borderId="0" xfId="0" applyFont="1" applyFill="1"/>
    <xf numFmtId="0" fontId="0" fillId="7" borderId="0" xfId="0" applyFill="1"/>
    <xf numFmtId="0" fontId="5" fillId="7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372797</xdr:colOff>
      <xdr:row>19</xdr:row>
      <xdr:rowOff>249236</xdr:rowOff>
    </xdr:from>
    <xdr:to>
      <xdr:col>12</xdr:col>
      <xdr:colOff>489214</xdr:colOff>
      <xdr:row>22</xdr:row>
      <xdr:rowOff>103716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2754800C-0ED6-72A3-F1A2-33CADF2361C3}"/>
            </a:ext>
          </a:extLst>
        </xdr:cNvPr>
        <xdr:cNvSpPr/>
      </xdr:nvSpPr>
      <xdr:spPr>
        <a:xfrm>
          <a:off x="7421297" y="5316536"/>
          <a:ext cx="878417" cy="6545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10</xdr:col>
      <xdr:colOff>455838</xdr:colOff>
      <xdr:row>84</xdr:row>
      <xdr:rowOff>28912</xdr:rowOff>
    </xdr:from>
    <xdr:to>
      <xdr:col>12</xdr:col>
      <xdr:colOff>39120</xdr:colOff>
      <xdr:row>88</xdr:row>
      <xdr:rowOff>206146</xdr:rowOff>
    </xdr:to>
    <xdr:sp macro="" textlink="">
      <xdr:nvSpPr>
        <xdr:cNvPr id="6" name="Flecha: hacia la izquierda 5">
          <a:extLst>
            <a:ext uri="{FF2B5EF4-FFF2-40B4-BE49-F238E27FC236}">
              <a16:creationId xmlns:a16="http://schemas.microsoft.com/office/drawing/2014/main" id="{FC5B67E9-F0B9-47FA-9929-657C64869095}"/>
            </a:ext>
          </a:extLst>
        </xdr:cNvPr>
        <xdr:cNvSpPr/>
      </xdr:nvSpPr>
      <xdr:spPr>
        <a:xfrm rot="17814578">
          <a:off x="6673962" y="22281013"/>
          <a:ext cx="1244034" cy="110728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47625</xdr:rowOff>
    </xdr:from>
    <xdr:to>
      <xdr:col>5</xdr:col>
      <xdr:colOff>466725</xdr:colOff>
      <xdr:row>28</xdr:row>
      <xdr:rowOff>38612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2018F8-839D-6D6F-4FD7-40DD597D6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48475"/>
          <a:ext cx="4276725" cy="439153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29</xdr:row>
      <xdr:rowOff>19050</xdr:rowOff>
    </xdr:from>
    <xdr:to>
      <xdr:col>9</xdr:col>
      <xdr:colOff>685801</xdr:colOff>
      <xdr:row>40</xdr:row>
      <xdr:rowOff>358633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18E230-1599-8D7E-7EC5-CA3A357F8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1620500"/>
          <a:ext cx="7543800" cy="47401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6</xdr:col>
      <xdr:colOff>542925</xdr:colOff>
      <xdr:row>58</xdr:row>
      <xdr:rowOff>373935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E76D4A-F3DA-E668-E0DA-AE16C7BA8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802100"/>
          <a:ext cx="5114925" cy="67747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6</xdr:col>
      <xdr:colOff>677008</xdr:colOff>
      <xdr:row>78</xdr:row>
      <xdr:rowOff>239163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9BAB912-07FF-50D2-35C5-E20C49864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4003000"/>
          <a:ext cx="5249008" cy="7440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596B-34B0-4F33-A44C-1EBC4334EDE6}">
  <dimension ref="A1:U121"/>
  <sheetViews>
    <sheetView tabSelected="1" topLeftCell="A5" zoomScaleNormal="100" workbookViewId="0">
      <selection activeCell="L111" sqref="L111"/>
    </sheetView>
  </sheetViews>
  <sheetFormatPr baseColWidth="10" defaultRowHeight="21" x14ac:dyDescent="0.35"/>
  <cols>
    <col min="1" max="5" width="11.42578125" style="3"/>
    <col min="6" max="6" width="5.140625" style="3" customWidth="1"/>
    <col min="7" max="7" width="4.28515625" style="3" customWidth="1"/>
    <col min="8" max="8" width="4.85546875" style="3" customWidth="1"/>
    <col min="9" max="13" width="11.42578125" style="3"/>
    <col min="14" max="14" width="7.42578125" style="3" customWidth="1"/>
    <col min="15" max="15" width="11.42578125" style="3"/>
    <col min="16" max="16" width="9.5703125" style="3" customWidth="1"/>
    <col min="17" max="16384" width="11.42578125" style="3"/>
  </cols>
  <sheetData>
    <row r="1" spans="1:21" x14ac:dyDescent="0.35">
      <c r="A1" s="2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x14ac:dyDescent="0.35">
      <c r="A2" s="3" t="s">
        <v>10</v>
      </c>
    </row>
    <row r="3" spans="1:21" x14ac:dyDescent="0.35">
      <c r="A3" s="3" t="s">
        <v>11</v>
      </c>
    </row>
    <row r="4" spans="1:21" x14ac:dyDescent="0.35">
      <c r="A4" s="3" t="s">
        <v>12</v>
      </c>
    </row>
    <row r="6" spans="1:21" x14ac:dyDescent="0.35">
      <c r="A6" s="8" t="s">
        <v>13</v>
      </c>
      <c r="B6" s="8"/>
      <c r="C6" s="8" t="s">
        <v>14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35">
      <c r="A7" s="11" t="s">
        <v>15</v>
      </c>
    </row>
    <row r="8" spans="1:21" x14ac:dyDescent="0.35">
      <c r="E8" s="19" t="s">
        <v>25</v>
      </c>
      <c r="F8" s="20"/>
      <c r="G8" s="20"/>
      <c r="H8" s="20"/>
      <c r="I8" s="20"/>
      <c r="J8" s="20"/>
      <c r="K8" s="21"/>
    </row>
    <row r="9" spans="1:21" x14ac:dyDescent="0.35">
      <c r="E9" s="22" t="s">
        <v>26</v>
      </c>
      <c r="F9" s="23"/>
      <c r="G9" s="23"/>
      <c r="H9" s="23"/>
      <c r="I9" s="23"/>
      <c r="J9" s="23"/>
      <c r="K9" s="24"/>
    </row>
    <row r="10" spans="1:21" x14ac:dyDescent="0.35">
      <c r="E10" s="25" t="s">
        <v>27</v>
      </c>
      <c r="F10" s="26"/>
      <c r="G10" s="27"/>
      <c r="H10" s="27"/>
      <c r="I10" s="27"/>
      <c r="J10" s="27"/>
      <c r="K10" s="28">
        <v>0.3</v>
      </c>
      <c r="L10" s="6"/>
      <c r="M10" s="12"/>
    </row>
    <row r="11" spans="1:21" x14ac:dyDescent="0.35">
      <c r="E11" s="11"/>
    </row>
    <row r="12" spans="1:21" x14ac:dyDescent="0.35">
      <c r="A12" s="10" t="s">
        <v>16</v>
      </c>
      <c r="D12" s="9" t="s">
        <v>19</v>
      </c>
      <c r="E12" s="9" t="s">
        <v>20</v>
      </c>
      <c r="G12" s="13"/>
      <c r="I12" s="10" t="s">
        <v>16</v>
      </c>
      <c r="L12" s="9" t="s">
        <v>19</v>
      </c>
      <c r="M12" s="9" t="s">
        <v>20</v>
      </c>
      <c r="P12" s="14" t="s">
        <v>41</v>
      </c>
      <c r="Q12" s="15"/>
      <c r="R12" s="15"/>
      <c r="S12" s="15"/>
      <c r="T12" s="16"/>
    </row>
    <row r="13" spans="1:21" x14ac:dyDescent="0.35">
      <c r="A13" s="3" t="s">
        <v>17</v>
      </c>
      <c r="D13" s="3">
        <v>500</v>
      </c>
      <c r="G13" s="13"/>
      <c r="I13" s="3" t="s">
        <v>28</v>
      </c>
      <c r="L13" s="3">
        <f>+D13*$K$10</f>
        <v>150</v>
      </c>
      <c r="P13" s="32"/>
      <c r="Q13" s="9" t="s">
        <v>34</v>
      </c>
      <c r="R13" s="30" t="s">
        <v>36</v>
      </c>
      <c r="S13" s="3" t="s">
        <v>38</v>
      </c>
      <c r="T13" s="18"/>
    </row>
    <row r="14" spans="1:21" x14ac:dyDescent="0.35">
      <c r="A14" s="3" t="s">
        <v>18</v>
      </c>
      <c r="E14" s="31">
        <f>+D13</f>
        <v>500</v>
      </c>
      <c r="G14" s="13"/>
      <c r="I14" s="3" t="s">
        <v>29</v>
      </c>
      <c r="M14" s="31">
        <f>+L13</f>
        <v>150</v>
      </c>
      <c r="P14" s="32"/>
      <c r="Q14" s="9" t="s">
        <v>35</v>
      </c>
      <c r="R14" s="30" t="s">
        <v>37</v>
      </c>
      <c r="S14" s="3" t="s">
        <v>39</v>
      </c>
      <c r="T14" s="18" t="s">
        <v>40</v>
      </c>
    </row>
    <row r="15" spans="1:21" x14ac:dyDescent="0.35">
      <c r="G15" s="13"/>
      <c r="P15" s="32" t="s">
        <v>30</v>
      </c>
      <c r="Q15" s="29">
        <f>+R15-E14</f>
        <v>4500</v>
      </c>
      <c r="R15" s="29">
        <v>5000</v>
      </c>
      <c r="S15" s="29">
        <f>+R15-Q15</f>
        <v>500</v>
      </c>
      <c r="T15" s="33">
        <f>+S15*$K$10</f>
        <v>150</v>
      </c>
    </row>
    <row r="16" spans="1:21" x14ac:dyDescent="0.35">
      <c r="A16" s="10" t="s">
        <v>21</v>
      </c>
      <c r="D16" s="9" t="s">
        <v>19</v>
      </c>
      <c r="E16" s="9" t="s">
        <v>20</v>
      </c>
      <c r="G16" s="13"/>
      <c r="I16" s="10" t="s">
        <v>21</v>
      </c>
      <c r="L16" s="9" t="s">
        <v>19</v>
      </c>
      <c r="M16" s="9" t="s">
        <v>20</v>
      </c>
      <c r="P16" s="32" t="s">
        <v>31</v>
      </c>
      <c r="Q16" s="29">
        <f>+R16-E14-E18</f>
        <v>4800</v>
      </c>
      <c r="R16" s="29">
        <v>6000</v>
      </c>
      <c r="S16" s="29">
        <f>+R16-Q16</f>
        <v>1200</v>
      </c>
      <c r="T16" s="33">
        <f>+S16*$K$10</f>
        <v>360</v>
      </c>
    </row>
    <row r="17" spans="1:21" x14ac:dyDescent="0.35">
      <c r="A17" s="3" t="s">
        <v>17</v>
      </c>
      <c r="D17" s="3">
        <v>700</v>
      </c>
      <c r="G17" s="13"/>
      <c r="I17" s="3" t="s">
        <v>28</v>
      </c>
      <c r="L17" s="3">
        <f>+D17*$K$10</f>
        <v>210</v>
      </c>
      <c r="P17" s="32" t="s">
        <v>32</v>
      </c>
      <c r="Q17" s="29">
        <f>+R17-E14-E18-E22</f>
        <v>3400</v>
      </c>
      <c r="R17" s="29">
        <v>4800</v>
      </c>
      <c r="S17" s="29">
        <f>+R17-Q17</f>
        <v>1400</v>
      </c>
      <c r="T17" s="33">
        <f>+S17*$K$10</f>
        <v>420</v>
      </c>
    </row>
    <row r="18" spans="1:21" x14ac:dyDescent="0.35">
      <c r="A18" s="3" t="s">
        <v>18</v>
      </c>
      <c r="E18" s="31">
        <f>+D17</f>
        <v>700</v>
      </c>
      <c r="G18" s="13"/>
      <c r="I18" s="3" t="s">
        <v>29</v>
      </c>
      <c r="M18" s="31">
        <f>+L17</f>
        <v>210</v>
      </c>
      <c r="N18" s="31">
        <f>+M18+M14</f>
        <v>360</v>
      </c>
      <c r="P18" s="34" t="s">
        <v>33</v>
      </c>
      <c r="Q18" s="35">
        <f>+R18-E14-E18-E22+E26</f>
        <v>7000</v>
      </c>
      <c r="R18" s="35">
        <v>7000</v>
      </c>
      <c r="S18" s="35">
        <f>+R18-Q18</f>
        <v>0</v>
      </c>
      <c r="T18" s="36">
        <f>+S18*$K$10</f>
        <v>0</v>
      </c>
    </row>
    <row r="19" spans="1:21" x14ac:dyDescent="0.35">
      <c r="G19" s="13"/>
    </row>
    <row r="20" spans="1:21" x14ac:dyDescent="0.35">
      <c r="A20" s="10" t="s">
        <v>22</v>
      </c>
      <c r="D20" s="9" t="s">
        <v>19</v>
      </c>
      <c r="E20" s="9" t="s">
        <v>20</v>
      </c>
      <c r="G20" s="13"/>
      <c r="I20" s="10" t="s">
        <v>22</v>
      </c>
      <c r="L20" s="9" t="s">
        <v>19</v>
      </c>
      <c r="M20" s="9" t="s">
        <v>20</v>
      </c>
    </row>
    <row r="21" spans="1:21" x14ac:dyDescent="0.35">
      <c r="A21" s="3" t="s">
        <v>17</v>
      </c>
      <c r="D21" s="3">
        <v>200</v>
      </c>
      <c r="G21" s="13"/>
      <c r="I21" s="3" t="s">
        <v>28</v>
      </c>
      <c r="L21" s="3">
        <f>+D21*$K$10</f>
        <v>60</v>
      </c>
    </row>
    <row r="22" spans="1:21" x14ac:dyDescent="0.35">
      <c r="A22" s="3" t="s">
        <v>18</v>
      </c>
      <c r="E22" s="31">
        <f>+D21</f>
        <v>200</v>
      </c>
      <c r="G22" s="13"/>
      <c r="I22" s="3" t="s">
        <v>29</v>
      </c>
      <c r="M22" s="3">
        <f>+L21</f>
        <v>60</v>
      </c>
      <c r="N22" s="31">
        <f>+N18+M22</f>
        <v>420</v>
      </c>
    </row>
    <row r="23" spans="1:21" x14ac:dyDescent="0.35">
      <c r="G23" s="13"/>
    </row>
    <row r="24" spans="1:21" x14ac:dyDescent="0.35">
      <c r="A24" s="10" t="s">
        <v>23</v>
      </c>
      <c r="D24" s="9" t="s">
        <v>19</v>
      </c>
      <c r="E24" s="9" t="s">
        <v>20</v>
      </c>
      <c r="G24" s="13"/>
      <c r="I24" s="10" t="s">
        <v>23</v>
      </c>
      <c r="L24" s="9" t="s">
        <v>19</v>
      </c>
      <c r="M24" s="9" t="s">
        <v>20</v>
      </c>
    </row>
    <row r="25" spans="1:21" x14ac:dyDescent="0.35">
      <c r="A25" s="3" t="s">
        <v>18</v>
      </c>
      <c r="D25" s="3">
        <f>+E14+E18+E22</f>
        <v>1400</v>
      </c>
      <c r="G25" s="13"/>
      <c r="I25" s="3" t="s">
        <v>28</v>
      </c>
      <c r="M25" s="3">
        <f>+D25*$K$10</f>
        <v>420</v>
      </c>
      <c r="N25" s="31">
        <f>+N22-M25</f>
        <v>0</v>
      </c>
    </row>
    <row r="26" spans="1:21" x14ac:dyDescent="0.35">
      <c r="A26" s="3" t="s">
        <v>24</v>
      </c>
      <c r="E26" s="3">
        <f>+D25</f>
        <v>1400</v>
      </c>
      <c r="G26" s="13"/>
      <c r="I26" s="3" t="s">
        <v>29</v>
      </c>
      <c r="L26" s="3">
        <f>+M25</f>
        <v>420</v>
      </c>
    </row>
    <row r="29" spans="1:21" x14ac:dyDescent="0.35">
      <c r="A29" s="8" t="s">
        <v>42</v>
      </c>
      <c r="B29" s="8"/>
      <c r="C29" s="8" t="s">
        <v>43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1" x14ac:dyDescent="0.35">
      <c r="A30" s="11" t="s">
        <v>44</v>
      </c>
    </row>
    <row r="31" spans="1:21" x14ac:dyDescent="0.35">
      <c r="E31" s="19" t="s">
        <v>25</v>
      </c>
      <c r="F31" s="20"/>
      <c r="G31" s="20"/>
      <c r="H31" s="20"/>
      <c r="I31" s="20"/>
      <c r="J31" s="20"/>
      <c r="K31" s="21"/>
    </row>
    <row r="32" spans="1:21" x14ac:dyDescent="0.35">
      <c r="E32" s="22" t="s">
        <v>26</v>
      </c>
      <c r="F32" s="23"/>
      <c r="G32" s="23"/>
      <c r="H32" s="23"/>
      <c r="I32" s="23"/>
      <c r="J32" s="23"/>
      <c r="K32" s="24"/>
    </row>
    <row r="33" spans="1:20" x14ac:dyDescent="0.35">
      <c r="E33" s="25" t="s">
        <v>27</v>
      </c>
      <c r="F33" s="26"/>
      <c r="G33" s="27"/>
      <c r="H33" s="27"/>
      <c r="I33" s="27"/>
      <c r="J33" s="27"/>
      <c r="K33" s="28">
        <v>0.3</v>
      </c>
      <c r="L33" s="6"/>
      <c r="M33" s="12"/>
    </row>
    <row r="34" spans="1:20" x14ac:dyDescent="0.35">
      <c r="E34" s="11"/>
    </row>
    <row r="35" spans="1:20" x14ac:dyDescent="0.35">
      <c r="A35" s="10" t="s">
        <v>16</v>
      </c>
      <c r="D35" s="9" t="s">
        <v>19</v>
      </c>
      <c r="E35" s="9" t="s">
        <v>20</v>
      </c>
      <c r="G35" s="13"/>
      <c r="I35" s="10" t="s">
        <v>16</v>
      </c>
      <c r="L35" s="9" t="s">
        <v>19</v>
      </c>
      <c r="M35" s="9" t="s">
        <v>20</v>
      </c>
      <c r="P35" s="14" t="s">
        <v>41</v>
      </c>
      <c r="Q35" s="15"/>
      <c r="R35" s="15"/>
      <c r="S35" s="15"/>
      <c r="T35" s="16"/>
    </row>
    <row r="36" spans="1:20" x14ac:dyDescent="0.35">
      <c r="A36" s="3" t="s">
        <v>45</v>
      </c>
      <c r="D36" s="3">
        <v>400</v>
      </c>
      <c r="G36" s="13"/>
      <c r="I36" s="3" t="s">
        <v>28</v>
      </c>
      <c r="L36" s="3">
        <f>+D36*$K$33</f>
        <v>120</v>
      </c>
      <c r="M36" s="3">
        <f>+E36*$K$33</f>
        <v>0</v>
      </c>
      <c r="N36" s="31">
        <f>+L36-M36</f>
        <v>120</v>
      </c>
      <c r="P36" s="32"/>
      <c r="Q36" s="9" t="s">
        <v>34</v>
      </c>
      <c r="R36" s="30" t="s">
        <v>36</v>
      </c>
      <c r="S36" s="3" t="s">
        <v>38</v>
      </c>
      <c r="T36" s="18"/>
    </row>
    <row r="37" spans="1:20" x14ac:dyDescent="0.35">
      <c r="A37" s="3" t="s">
        <v>18</v>
      </c>
      <c r="E37" s="31">
        <f>+D36</f>
        <v>400</v>
      </c>
      <c r="G37" s="13"/>
      <c r="I37" s="3" t="s">
        <v>29</v>
      </c>
      <c r="L37" s="3">
        <f>+M36</f>
        <v>0</v>
      </c>
      <c r="M37" s="31">
        <f>+L36</f>
        <v>120</v>
      </c>
      <c r="P37" s="32"/>
      <c r="Q37" s="9" t="s">
        <v>35</v>
      </c>
      <c r="R37" s="30" t="s">
        <v>37</v>
      </c>
      <c r="S37" s="3" t="s">
        <v>39</v>
      </c>
      <c r="T37" s="18" t="s">
        <v>40</v>
      </c>
    </row>
    <row r="38" spans="1:20" x14ac:dyDescent="0.35">
      <c r="G38" s="13"/>
      <c r="P38" s="32" t="s">
        <v>30</v>
      </c>
      <c r="Q38" s="29">
        <f>+R38-E37</f>
        <v>8600</v>
      </c>
      <c r="R38" s="29">
        <v>9000</v>
      </c>
      <c r="S38" s="29">
        <f>+R38-Q38</f>
        <v>400</v>
      </c>
      <c r="T38" s="33">
        <f>+S38*$K$10</f>
        <v>120</v>
      </c>
    </row>
    <row r="39" spans="1:20" x14ac:dyDescent="0.35">
      <c r="A39" s="10" t="s">
        <v>21</v>
      </c>
      <c r="D39" s="9"/>
      <c r="E39" s="9"/>
      <c r="G39" s="13"/>
      <c r="I39" s="10" t="s">
        <v>21</v>
      </c>
      <c r="L39" s="9"/>
      <c r="M39" s="9"/>
      <c r="P39" s="32" t="s">
        <v>31</v>
      </c>
      <c r="Q39" s="29">
        <f>+R39-E37-E41</f>
        <v>7500</v>
      </c>
      <c r="R39" s="29">
        <v>8000</v>
      </c>
      <c r="S39" s="29">
        <f>+R39-Q39</f>
        <v>500</v>
      </c>
      <c r="T39" s="33">
        <f>+S39*$K$10</f>
        <v>150</v>
      </c>
    </row>
    <row r="40" spans="1:20" x14ac:dyDescent="0.35">
      <c r="A40" s="3" t="s">
        <v>45</v>
      </c>
      <c r="D40" s="3">
        <v>100</v>
      </c>
      <c r="G40" s="13"/>
      <c r="I40" s="3" t="s">
        <v>28</v>
      </c>
      <c r="L40" s="3">
        <f>+D40*$K$33</f>
        <v>30</v>
      </c>
      <c r="M40" s="3">
        <f>+E40*$K$33</f>
        <v>0</v>
      </c>
      <c r="N40" s="31">
        <f>+N36+L40-M40</f>
        <v>150</v>
      </c>
      <c r="P40" s="32" t="s">
        <v>32</v>
      </c>
      <c r="Q40" s="29">
        <f>+R40-E37-E41-E45</f>
        <v>6200</v>
      </c>
      <c r="R40" s="29">
        <v>7000</v>
      </c>
      <c r="S40" s="29">
        <f>+R40-Q40</f>
        <v>800</v>
      </c>
      <c r="T40" s="33">
        <f>+S40*$K$10</f>
        <v>240</v>
      </c>
    </row>
    <row r="41" spans="1:20" x14ac:dyDescent="0.35">
      <c r="A41" s="3" t="s">
        <v>18</v>
      </c>
      <c r="E41" s="31">
        <f>+D40</f>
        <v>100</v>
      </c>
      <c r="G41" s="13"/>
      <c r="I41" s="3" t="s">
        <v>29</v>
      </c>
      <c r="L41" s="3">
        <f>+M40</f>
        <v>0</v>
      </c>
      <c r="M41" s="31">
        <f>+L40</f>
        <v>30</v>
      </c>
      <c r="N41" s="31"/>
      <c r="P41" s="34" t="s">
        <v>33</v>
      </c>
      <c r="Q41" s="35">
        <f>+R41-E37-E41-E45+E49</f>
        <v>6000</v>
      </c>
      <c r="R41" s="35">
        <v>6000</v>
      </c>
      <c r="S41" s="35">
        <f>+R41-Q41</f>
        <v>0</v>
      </c>
      <c r="T41" s="36">
        <f>+S41*$K$10</f>
        <v>0</v>
      </c>
    </row>
    <row r="42" spans="1:20" x14ac:dyDescent="0.35">
      <c r="G42" s="13"/>
    </row>
    <row r="43" spans="1:20" x14ac:dyDescent="0.35">
      <c r="A43" s="10" t="s">
        <v>22</v>
      </c>
      <c r="D43" s="9"/>
      <c r="E43" s="9"/>
      <c r="G43" s="13"/>
      <c r="I43" s="10" t="s">
        <v>22</v>
      </c>
      <c r="L43" s="9"/>
      <c r="M43" s="9"/>
    </row>
    <row r="44" spans="1:20" x14ac:dyDescent="0.35">
      <c r="A44" s="3" t="s">
        <v>45</v>
      </c>
      <c r="D44" s="3">
        <v>300</v>
      </c>
      <c r="G44" s="13"/>
      <c r="I44" s="3" t="s">
        <v>28</v>
      </c>
      <c r="L44" s="3">
        <f>+D44*$K$33</f>
        <v>90</v>
      </c>
      <c r="M44" s="3">
        <f>+E44*$K$33</f>
        <v>0</v>
      </c>
      <c r="N44" s="31">
        <f>+N40+L44-M44</f>
        <v>240</v>
      </c>
    </row>
    <row r="45" spans="1:20" x14ac:dyDescent="0.35">
      <c r="A45" s="3" t="s">
        <v>18</v>
      </c>
      <c r="E45" s="31">
        <f>+D44</f>
        <v>300</v>
      </c>
      <c r="G45" s="13"/>
      <c r="I45" s="3" t="s">
        <v>29</v>
      </c>
      <c r="L45" s="3">
        <f>+M44</f>
        <v>0</v>
      </c>
      <c r="M45" s="31">
        <f>+L44</f>
        <v>90</v>
      </c>
      <c r="N45" s="31"/>
    </row>
    <row r="46" spans="1:20" x14ac:dyDescent="0.35">
      <c r="G46" s="13"/>
    </row>
    <row r="47" spans="1:20" x14ac:dyDescent="0.35">
      <c r="A47" s="10" t="s">
        <v>23</v>
      </c>
      <c r="D47" s="9"/>
      <c r="E47" s="9"/>
      <c r="G47" s="13"/>
      <c r="I47" s="10" t="s">
        <v>23</v>
      </c>
      <c r="L47" s="9"/>
      <c r="M47" s="9"/>
    </row>
    <row r="48" spans="1:20" x14ac:dyDescent="0.35">
      <c r="A48" s="3" t="s">
        <v>18</v>
      </c>
      <c r="D48" s="3">
        <f>+E37+E41+E45</f>
        <v>800</v>
      </c>
      <c r="G48" s="13"/>
      <c r="I48" s="3" t="s">
        <v>28</v>
      </c>
      <c r="M48" s="3">
        <f>+D48*$K$33</f>
        <v>240</v>
      </c>
      <c r="N48" s="31">
        <f>+N44+L48-M48</f>
        <v>0</v>
      </c>
    </row>
    <row r="49" spans="1:21" x14ac:dyDescent="0.35">
      <c r="A49" s="3" t="s">
        <v>46</v>
      </c>
      <c r="E49" s="3">
        <f>+D48</f>
        <v>800</v>
      </c>
      <c r="G49" s="13"/>
      <c r="I49" s="3" t="s">
        <v>29</v>
      </c>
      <c r="L49" s="3">
        <f>+M48</f>
        <v>240</v>
      </c>
      <c r="M49" s="31">
        <f>+L48</f>
        <v>0</v>
      </c>
    </row>
    <row r="53" spans="1:21" x14ac:dyDescent="0.35">
      <c r="A53" s="8" t="s">
        <v>47</v>
      </c>
      <c r="B53" s="8"/>
      <c r="C53" s="8" t="s">
        <v>48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spans="1:21" x14ac:dyDescent="0.35">
      <c r="A54" s="11" t="s">
        <v>49</v>
      </c>
      <c r="E54" s="19" t="s">
        <v>25</v>
      </c>
      <c r="F54" s="20"/>
      <c r="G54" s="20"/>
      <c r="H54" s="20"/>
      <c r="I54" s="20"/>
      <c r="J54" s="20"/>
      <c r="K54" s="21"/>
    </row>
    <row r="55" spans="1:21" x14ac:dyDescent="0.35">
      <c r="E55" s="22" t="s">
        <v>26</v>
      </c>
      <c r="F55" s="23"/>
      <c r="G55" s="23"/>
      <c r="H55" s="23"/>
      <c r="I55" s="23"/>
      <c r="J55" s="23"/>
      <c r="K55" s="24"/>
    </row>
    <row r="56" spans="1:21" x14ac:dyDescent="0.35">
      <c r="E56" s="25" t="s">
        <v>27</v>
      </c>
      <c r="F56" s="26"/>
      <c r="G56" s="27"/>
      <c r="H56" s="27"/>
      <c r="I56" s="27"/>
      <c r="J56" s="27"/>
      <c r="K56" s="44">
        <v>0.3</v>
      </c>
      <c r="L56" s="6"/>
      <c r="M56" s="12"/>
    </row>
    <row r="57" spans="1:21" x14ac:dyDescent="0.35">
      <c r="E57" s="11"/>
      <c r="J57" s="30">
        <v>4</v>
      </c>
      <c r="K57" s="30">
        <v>3</v>
      </c>
      <c r="L57" s="30">
        <v>2</v>
      </c>
      <c r="M57" s="30">
        <v>1</v>
      </c>
    </row>
    <row r="58" spans="1:21" x14ac:dyDescent="0.35">
      <c r="E58" s="11"/>
      <c r="M58" s="29">
        <v>1000</v>
      </c>
    </row>
    <row r="59" spans="1:21" x14ac:dyDescent="0.35">
      <c r="E59" s="11"/>
      <c r="H59" s="3" t="s">
        <v>50</v>
      </c>
      <c r="J59" s="3">
        <f>+M58/4</f>
        <v>250</v>
      </c>
      <c r="K59" s="3">
        <f>+J59</f>
        <v>250</v>
      </c>
      <c r="L59" s="3">
        <f>+K59</f>
        <v>250</v>
      </c>
      <c r="M59" s="3">
        <f>+L59</f>
        <v>250</v>
      </c>
    </row>
    <row r="60" spans="1:21" x14ac:dyDescent="0.35">
      <c r="E60" s="11"/>
      <c r="H60" s="3" t="s">
        <v>51</v>
      </c>
      <c r="J60" s="37">
        <v>0.03</v>
      </c>
      <c r="K60" s="37">
        <v>0.03</v>
      </c>
      <c r="L60" s="37">
        <v>0.03</v>
      </c>
      <c r="M60" s="37">
        <v>0.03</v>
      </c>
    </row>
    <row r="61" spans="1:21" x14ac:dyDescent="0.35">
      <c r="E61" s="11"/>
      <c r="H61" s="3" t="s">
        <v>52</v>
      </c>
      <c r="J61" s="38">
        <f>J59/(1+J60)^J57</f>
        <v>222.12176197892225</v>
      </c>
      <c r="K61" s="38">
        <f>K59/(1+K60)^K57</f>
        <v>228.78541483828988</v>
      </c>
      <c r="L61" s="38">
        <f>L59/(1+L60)^L57</f>
        <v>235.6489772834386</v>
      </c>
      <c r="M61" s="38">
        <f>M59/(1+M60)^M57</f>
        <v>242.71844660194174</v>
      </c>
    </row>
    <row r="62" spans="1:21" x14ac:dyDescent="0.35">
      <c r="E62" s="11"/>
      <c r="H62" s="23" t="s">
        <v>53</v>
      </c>
      <c r="I62" s="23"/>
      <c r="J62" s="39">
        <v>0</v>
      </c>
      <c r="K62" s="39">
        <f>+J65</f>
        <v>228.78541483828991</v>
      </c>
      <c r="L62" s="39">
        <f t="shared" ref="L62:M62" si="0">+K65</f>
        <v>471.29795456687719</v>
      </c>
      <c r="M62" s="39">
        <f t="shared" si="0"/>
        <v>728.15533980582518</v>
      </c>
    </row>
    <row r="63" spans="1:21" x14ac:dyDescent="0.35">
      <c r="E63" s="11"/>
      <c r="H63" s="3" t="s">
        <v>54</v>
      </c>
      <c r="J63" s="38">
        <f>+J61</f>
        <v>222.12176197892225</v>
      </c>
      <c r="K63" s="38">
        <f>+K61</f>
        <v>228.78541483828988</v>
      </c>
      <c r="L63" s="38">
        <f>+L61</f>
        <v>235.6489772834386</v>
      </c>
      <c r="M63" s="38">
        <f>+M61</f>
        <v>242.71844660194174</v>
      </c>
    </row>
    <row r="64" spans="1:21" x14ac:dyDescent="0.35">
      <c r="E64" s="11"/>
      <c r="H64" s="3" t="s">
        <v>55</v>
      </c>
      <c r="J64" s="38">
        <f>(J62+J63)*J60</f>
        <v>6.6636528593676676</v>
      </c>
      <c r="K64" s="38">
        <f>(K62+K63)*K60</f>
        <v>13.727124890297395</v>
      </c>
      <c r="L64" s="38">
        <f>(L62+L63)*L60</f>
        <v>21.208407955509472</v>
      </c>
      <c r="M64" s="38">
        <f>(M62+M63)*M60</f>
        <v>29.126213592233007</v>
      </c>
    </row>
    <row r="65" spans="1:20" x14ac:dyDescent="0.35">
      <c r="E65" s="11"/>
      <c r="H65" s="23" t="s">
        <v>56</v>
      </c>
      <c r="I65" s="23"/>
      <c r="J65" s="39">
        <f>SUM(J62:J64)</f>
        <v>228.78541483828991</v>
      </c>
      <c r="K65" s="39">
        <f>SUM(K62:K64)</f>
        <v>471.29795456687719</v>
      </c>
      <c r="L65" s="39">
        <f t="shared" ref="L65:M65" si="1">SUM(L62:L64)</f>
        <v>728.15533980582518</v>
      </c>
      <c r="M65" s="39">
        <f t="shared" si="1"/>
        <v>1000</v>
      </c>
    </row>
    <row r="66" spans="1:20" x14ac:dyDescent="0.35">
      <c r="E66" s="11"/>
    </row>
    <row r="67" spans="1:20" x14ac:dyDescent="0.35">
      <c r="A67" s="10" t="s">
        <v>16</v>
      </c>
      <c r="D67" s="9" t="s">
        <v>19</v>
      </c>
      <c r="E67" s="9" t="s">
        <v>20</v>
      </c>
      <c r="G67" s="13"/>
      <c r="I67" s="10" t="s">
        <v>16</v>
      </c>
      <c r="L67" s="9" t="s">
        <v>19</v>
      </c>
      <c r="M67" s="9" t="s">
        <v>20</v>
      </c>
      <c r="P67" s="14" t="s">
        <v>41</v>
      </c>
      <c r="Q67" s="15"/>
      <c r="R67" s="15"/>
      <c r="S67" s="15"/>
      <c r="T67" s="16"/>
    </row>
    <row r="68" spans="1:20" x14ac:dyDescent="0.35">
      <c r="A68" s="3" t="s">
        <v>57</v>
      </c>
      <c r="D68" s="40">
        <f>+J63</f>
        <v>222.12176197892225</v>
      </c>
      <c r="G68" s="13"/>
      <c r="I68" s="3" t="s">
        <v>28</v>
      </c>
      <c r="L68" s="38">
        <f>+(D68+D69)*$K$56</f>
        <v>68.635624451486976</v>
      </c>
      <c r="M68" s="38"/>
      <c r="N68" s="41">
        <f>+L68</f>
        <v>68.635624451486976</v>
      </c>
      <c r="P68" s="32"/>
      <c r="Q68" s="9" t="s">
        <v>34</v>
      </c>
      <c r="R68" s="30" t="s">
        <v>36</v>
      </c>
      <c r="S68" s="3" t="s">
        <v>38</v>
      </c>
      <c r="T68" s="18"/>
    </row>
    <row r="69" spans="1:20" x14ac:dyDescent="0.35">
      <c r="A69" s="3" t="s">
        <v>58</v>
      </c>
      <c r="D69" s="40">
        <f>+J64</f>
        <v>6.6636528593676676</v>
      </c>
      <c r="E69" s="31"/>
      <c r="G69" s="13"/>
      <c r="I69" s="3" t="s">
        <v>29</v>
      </c>
      <c r="L69" s="38"/>
      <c r="M69" s="45">
        <f>+L68</f>
        <v>68.635624451486976</v>
      </c>
      <c r="P69" s="32"/>
      <c r="Q69" s="9" t="s">
        <v>35</v>
      </c>
      <c r="R69" s="30" t="s">
        <v>37</v>
      </c>
      <c r="S69" s="3" t="s">
        <v>39</v>
      </c>
      <c r="T69" s="18" t="s">
        <v>40</v>
      </c>
    </row>
    <row r="70" spans="1:20" x14ac:dyDescent="0.35">
      <c r="A70" s="3" t="s">
        <v>59</v>
      </c>
      <c r="E70" s="41">
        <f>+D68+D69</f>
        <v>228.78541483828991</v>
      </c>
      <c r="G70" s="13"/>
      <c r="P70" s="32" t="s">
        <v>30</v>
      </c>
      <c r="Q70" s="29">
        <f>+E70</f>
        <v>228.78541483828991</v>
      </c>
      <c r="R70" s="29">
        <v>0</v>
      </c>
      <c r="S70" s="29">
        <f>+Q70-R70</f>
        <v>228.78541483828991</v>
      </c>
      <c r="T70" s="46">
        <f>+S70*$K$10</f>
        <v>68.635624451486976</v>
      </c>
    </row>
    <row r="71" spans="1:20" x14ac:dyDescent="0.35">
      <c r="A71" s="10" t="s">
        <v>21</v>
      </c>
      <c r="D71" s="9"/>
      <c r="E71" s="9"/>
      <c r="G71" s="13"/>
      <c r="I71" s="10" t="s">
        <v>21</v>
      </c>
      <c r="L71" s="9"/>
      <c r="M71" s="9"/>
      <c r="P71" s="32" t="s">
        <v>31</v>
      </c>
      <c r="Q71" s="29">
        <f>+Q70+E74</f>
        <v>471.29795456687719</v>
      </c>
      <c r="R71" s="29">
        <v>0</v>
      </c>
      <c r="S71" s="29">
        <f>+Q71-R71</f>
        <v>471.29795456687719</v>
      </c>
      <c r="T71" s="46">
        <f>+S71*$K$10</f>
        <v>141.38938637006316</v>
      </c>
    </row>
    <row r="72" spans="1:20" x14ac:dyDescent="0.35">
      <c r="A72" s="3" t="s">
        <v>57</v>
      </c>
      <c r="D72" s="40">
        <f>+K63</f>
        <v>228.78541483828988</v>
      </c>
      <c r="G72" s="13"/>
      <c r="I72" s="3" t="s">
        <v>28</v>
      </c>
      <c r="L72" s="38">
        <f>+(D72+D73)*$K$56</f>
        <v>72.753761918576188</v>
      </c>
      <c r="M72" s="38"/>
      <c r="N72" s="41">
        <f>+L72+N68</f>
        <v>141.38938637006316</v>
      </c>
      <c r="P72" s="32" t="s">
        <v>32</v>
      </c>
      <c r="Q72" s="29">
        <f>+Q71+E78</f>
        <v>728.15533980582518</v>
      </c>
      <c r="R72" s="29">
        <v>0</v>
      </c>
      <c r="S72" s="29">
        <f>+Q72-R72</f>
        <v>728.15533980582518</v>
      </c>
      <c r="T72" s="46">
        <f>+S72*$K$10</f>
        <v>218.44660194174756</v>
      </c>
    </row>
    <row r="73" spans="1:20" x14ac:dyDescent="0.35">
      <c r="A73" s="3" t="s">
        <v>58</v>
      </c>
      <c r="D73" s="40">
        <f>+K64</f>
        <v>13.727124890297395</v>
      </c>
      <c r="E73" s="31"/>
      <c r="G73" s="13"/>
      <c r="I73" s="3" t="s">
        <v>29</v>
      </c>
      <c r="L73" s="38"/>
      <c r="M73" s="45">
        <f>+L72</f>
        <v>72.753761918576188</v>
      </c>
      <c r="N73" s="31"/>
      <c r="P73" s="34" t="s">
        <v>33</v>
      </c>
      <c r="Q73" s="35">
        <f>+R73-E69-E73-E77+E81</f>
        <v>0</v>
      </c>
      <c r="R73" s="35">
        <v>0</v>
      </c>
      <c r="S73" s="35">
        <f>+R73-Q73</f>
        <v>0</v>
      </c>
      <c r="T73" s="47">
        <f>+S73*$K$10</f>
        <v>0</v>
      </c>
    </row>
    <row r="74" spans="1:20" x14ac:dyDescent="0.35">
      <c r="A74" s="3" t="s">
        <v>59</v>
      </c>
      <c r="E74" s="41">
        <f>+D72+D73</f>
        <v>242.51253972858729</v>
      </c>
      <c r="G74" s="13"/>
    </row>
    <row r="75" spans="1:20" x14ac:dyDescent="0.35">
      <c r="A75" s="10" t="s">
        <v>22</v>
      </c>
      <c r="D75" s="9"/>
      <c r="E75" s="9"/>
      <c r="G75" s="13"/>
      <c r="I75" s="10" t="s">
        <v>22</v>
      </c>
      <c r="L75" s="9"/>
      <c r="M75" s="9"/>
    </row>
    <row r="76" spans="1:20" x14ac:dyDescent="0.35">
      <c r="A76" s="3" t="s">
        <v>57</v>
      </c>
      <c r="D76" s="40">
        <f>+L63</f>
        <v>235.6489772834386</v>
      </c>
      <c r="G76" s="13"/>
      <c r="I76" s="3" t="s">
        <v>28</v>
      </c>
      <c r="L76" s="38">
        <f>+(D76+D77)*$K$56</f>
        <v>77.057215571684409</v>
      </c>
      <c r="M76" s="38"/>
      <c r="N76" s="41">
        <f>+L76+N72</f>
        <v>218.44660194174759</v>
      </c>
    </row>
    <row r="77" spans="1:20" x14ac:dyDescent="0.35">
      <c r="A77" s="3" t="s">
        <v>58</v>
      </c>
      <c r="D77" s="40">
        <f>+L64</f>
        <v>21.208407955509472</v>
      </c>
      <c r="E77" s="31"/>
      <c r="G77" s="13"/>
      <c r="I77" s="3" t="s">
        <v>29</v>
      </c>
      <c r="L77" s="38"/>
      <c r="M77" s="45">
        <f>+L76</f>
        <v>77.057215571684409</v>
      </c>
      <c r="N77" s="31"/>
    </row>
    <row r="78" spans="1:20" x14ac:dyDescent="0.35">
      <c r="A78" s="3" t="s">
        <v>59</v>
      </c>
      <c r="E78" s="41">
        <f>+D76+D77</f>
        <v>256.85738523894804</v>
      </c>
      <c r="G78" s="13"/>
    </row>
    <row r="79" spans="1:20" x14ac:dyDescent="0.35">
      <c r="A79" s="10" t="s">
        <v>23</v>
      </c>
      <c r="D79" s="9"/>
      <c r="E79" s="9"/>
      <c r="G79" s="13"/>
      <c r="I79" s="10" t="s">
        <v>23</v>
      </c>
      <c r="L79" s="9"/>
      <c r="M79" s="9"/>
    </row>
    <row r="80" spans="1:20" x14ac:dyDescent="0.35">
      <c r="A80" s="3" t="s">
        <v>57</v>
      </c>
      <c r="D80" s="40">
        <f>+M63</f>
        <v>242.71844660194174</v>
      </c>
      <c r="G80" s="13"/>
      <c r="I80" s="3" t="s">
        <v>28</v>
      </c>
      <c r="L80" s="38">
        <f>+(D80+D81)*$K$56</f>
        <v>81.553398058252426</v>
      </c>
      <c r="M80" s="38"/>
      <c r="N80" s="41">
        <f>+L80+N76</f>
        <v>300</v>
      </c>
    </row>
    <row r="81" spans="1:21" x14ac:dyDescent="0.35">
      <c r="A81" s="3" t="s">
        <v>58</v>
      </c>
      <c r="D81" s="40">
        <f>+M64</f>
        <v>29.126213592233007</v>
      </c>
      <c r="E81" s="31"/>
      <c r="G81" s="13"/>
      <c r="I81" s="3" t="s">
        <v>29</v>
      </c>
      <c r="L81" s="38"/>
      <c r="M81" s="45">
        <f>+L80</f>
        <v>81.553398058252426</v>
      </c>
    </row>
    <row r="82" spans="1:21" x14ac:dyDescent="0.35">
      <c r="A82" s="3" t="s">
        <v>59</v>
      </c>
      <c r="E82" s="41">
        <f>+D80+D81</f>
        <v>271.84466019417476</v>
      </c>
      <c r="G82" s="13"/>
    </row>
    <row r="83" spans="1:21" ht="3.75" customHeight="1" x14ac:dyDescent="0.35">
      <c r="G83" s="13"/>
    </row>
    <row r="84" spans="1:21" x14ac:dyDescent="0.35">
      <c r="A84" s="23" t="s">
        <v>59</v>
      </c>
      <c r="B84" s="23"/>
      <c r="C84" s="23"/>
      <c r="D84" s="42">
        <f>+M58</f>
        <v>1000</v>
      </c>
      <c r="E84" s="43"/>
      <c r="G84" s="13"/>
      <c r="I84" s="3" t="s">
        <v>28</v>
      </c>
      <c r="M84" s="40">
        <f>+L68+L72+L76+L80</f>
        <v>300</v>
      </c>
      <c r="N84" s="41">
        <f>+N80-M84</f>
        <v>0</v>
      </c>
    </row>
    <row r="85" spans="1:21" x14ac:dyDescent="0.35">
      <c r="A85" s="23" t="s">
        <v>60</v>
      </c>
      <c r="B85" s="23"/>
      <c r="C85" s="23"/>
      <c r="D85" s="23"/>
      <c r="E85" s="43">
        <f>+D84</f>
        <v>1000</v>
      </c>
      <c r="G85" s="13"/>
      <c r="I85" s="3" t="s">
        <v>29</v>
      </c>
      <c r="L85" s="40">
        <f>+M84</f>
        <v>300</v>
      </c>
    </row>
    <row r="88" spans="1:21" x14ac:dyDescent="0.35">
      <c r="A88" s="8" t="s">
        <v>61</v>
      </c>
      <c r="B88" s="8"/>
      <c r="C88" s="8" t="s">
        <v>62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</row>
    <row r="89" spans="1:21" x14ac:dyDescent="0.35">
      <c r="A89" s="11" t="s">
        <v>63</v>
      </c>
      <c r="E89" s="19" t="s">
        <v>25</v>
      </c>
      <c r="F89" s="20"/>
      <c r="G89" s="20"/>
      <c r="H89" s="20"/>
      <c r="I89" s="20"/>
      <c r="J89" s="20"/>
      <c r="K89" s="21"/>
    </row>
    <row r="90" spans="1:21" x14ac:dyDescent="0.35">
      <c r="E90" s="22" t="s">
        <v>26</v>
      </c>
      <c r="F90" s="23"/>
      <c r="G90" s="23"/>
      <c r="H90" s="23"/>
      <c r="I90" s="23"/>
      <c r="J90" s="23"/>
      <c r="K90" s="24"/>
    </row>
    <row r="91" spans="1:21" x14ac:dyDescent="0.35">
      <c r="E91" s="25" t="s">
        <v>27</v>
      </c>
      <c r="F91" s="26"/>
      <c r="G91" s="27"/>
      <c r="H91" s="27"/>
      <c r="I91" s="27"/>
      <c r="J91" s="27"/>
      <c r="K91" s="44">
        <v>0.3</v>
      </c>
      <c r="L91" s="6"/>
      <c r="M91" s="12"/>
    </row>
    <row r="92" spans="1:21" x14ac:dyDescent="0.35">
      <c r="E92" s="11"/>
      <c r="I92" s="30">
        <v>1</v>
      </c>
      <c r="J92" s="30">
        <v>2</v>
      </c>
      <c r="K92" s="30">
        <v>3</v>
      </c>
      <c r="L92" s="30">
        <v>4</v>
      </c>
    </row>
    <row r="93" spans="1:21" x14ac:dyDescent="0.35">
      <c r="E93" s="11" t="s">
        <v>64</v>
      </c>
      <c r="J93" s="38"/>
      <c r="K93" s="38"/>
      <c r="L93" s="38">
        <v>500</v>
      </c>
    </row>
    <row r="94" spans="1:21" x14ac:dyDescent="0.35">
      <c r="E94" s="23" t="s">
        <v>53</v>
      </c>
      <c r="F94" s="23"/>
      <c r="G94" s="23"/>
      <c r="H94" s="23"/>
      <c r="I94" s="39">
        <v>0</v>
      </c>
      <c r="J94" s="39">
        <f>+I98</f>
        <v>550</v>
      </c>
      <c r="K94" s="39">
        <f t="shared" ref="K94:L94" si="2">+J98</f>
        <v>700</v>
      </c>
      <c r="L94" s="39">
        <f t="shared" si="2"/>
        <v>780</v>
      </c>
    </row>
    <row r="95" spans="1:21" x14ac:dyDescent="0.35">
      <c r="E95" s="3" t="s">
        <v>65</v>
      </c>
      <c r="I95" s="38">
        <f>+L93</f>
        <v>500</v>
      </c>
      <c r="J95" s="38">
        <f>+K93</f>
        <v>0</v>
      </c>
      <c r="K95" s="38">
        <v>0</v>
      </c>
      <c r="L95" s="38">
        <v>0</v>
      </c>
    </row>
    <row r="96" spans="1:21" x14ac:dyDescent="0.35">
      <c r="E96" s="3" t="s">
        <v>66</v>
      </c>
      <c r="I96" s="45">
        <v>50</v>
      </c>
      <c r="J96" s="45">
        <v>150</v>
      </c>
      <c r="K96" s="45">
        <v>80</v>
      </c>
      <c r="L96" s="45">
        <v>20</v>
      </c>
    </row>
    <row r="97" spans="1:20" x14ac:dyDescent="0.35">
      <c r="E97" s="3" t="s">
        <v>67</v>
      </c>
      <c r="I97" s="38"/>
      <c r="J97" s="38"/>
      <c r="K97" s="38"/>
      <c r="L97" s="38">
        <v>-800</v>
      </c>
    </row>
    <row r="98" spans="1:20" x14ac:dyDescent="0.35">
      <c r="E98" s="23" t="s">
        <v>56</v>
      </c>
      <c r="F98" s="23"/>
      <c r="G98" s="23"/>
      <c r="H98" s="23"/>
      <c r="I98" s="39">
        <f t="shared" ref="I98:K98" si="3">SUM(I94:I97)</f>
        <v>550</v>
      </c>
      <c r="J98" s="39">
        <f t="shared" si="3"/>
        <v>700</v>
      </c>
      <c r="K98" s="39">
        <f t="shared" si="3"/>
        <v>780</v>
      </c>
      <c r="L98" s="39">
        <f>SUM(L94:L97)</f>
        <v>0</v>
      </c>
    </row>
    <row r="99" spans="1:20" x14ac:dyDescent="0.35">
      <c r="E99" s="11"/>
    </row>
    <row r="100" spans="1:20" x14ac:dyDescent="0.35">
      <c r="A100" s="10" t="s">
        <v>16</v>
      </c>
      <c r="D100" s="9" t="s">
        <v>19</v>
      </c>
      <c r="E100" s="9" t="s">
        <v>20</v>
      </c>
      <c r="G100" s="13"/>
      <c r="I100" s="10" t="s">
        <v>16</v>
      </c>
      <c r="L100" s="9" t="s">
        <v>19</v>
      </c>
      <c r="M100" s="9" t="s">
        <v>20</v>
      </c>
      <c r="P100" s="14" t="s">
        <v>41</v>
      </c>
      <c r="Q100" s="15"/>
      <c r="R100" s="15"/>
      <c r="S100" s="15"/>
      <c r="T100" s="16"/>
    </row>
    <row r="101" spans="1:20" x14ac:dyDescent="0.35">
      <c r="A101" s="3" t="s">
        <v>68</v>
      </c>
      <c r="D101" s="48">
        <f>+I95</f>
        <v>500</v>
      </c>
      <c r="E101" s="9"/>
      <c r="G101" s="13"/>
      <c r="L101" s="9"/>
      <c r="M101" s="9"/>
      <c r="P101" s="17"/>
      <c r="T101" s="18"/>
    </row>
    <row r="102" spans="1:20" x14ac:dyDescent="0.35">
      <c r="A102" s="3" t="s">
        <v>60</v>
      </c>
      <c r="D102" s="9"/>
      <c r="E102" s="48">
        <f>+D101</f>
        <v>500</v>
      </c>
      <c r="G102" s="13"/>
      <c r="L102" s="9"/>
      <c r="M102" s="9"/>
      <c r="P102" s="17"/>
      <c r="T102" s="18"/>
    </row>
    <row r="103" spans="1:20" x14ac:dyDescent="0.35">
      <c r="D103" s="9"/>
      <c r="E103" s="9"/>
      <c r="G103" s="13"/>
      <c r="L103" s="9"/>
      <c r="M103" s="9"/>
      <c r="P103" s="17"/>
      <c r="T103" s="18"/>
    </row>
    <row r="104" spans="1:20" x14ac:dyDescent="0.35">
      <c r="A104" s="3" t="s">
        <v>68</v>
      </c>
      <c r="D104" s="40">
        <f>+I96</f>
        <v>50</v>
      </c>
      <c r="G104" s="13"/>
      <c r="I104" s="3" t="s">
        <v>29</v>
      </c>
      <c r="L104" s="38">
        <f>+D104*0.3</f>
        <v>15</v>
      </c>
      <c r="M104" s="38"/>
      <c r="N104" s="43">
        <f>+L104</f>
        <v>15</v>
      </c>
      <c r="P104" s="32"/>
      <c r="Q104" s="30" t="s">
        <v>34</v>
      </c>
      <c r="R104" s="30" t="s">
        <v>36</v>
      </c>
      <c r="S104" s="30" t="s">
        <v>38</v>
      </c>
      <c r="T104" s="49" t="s">
        <v>71</v>
      </c>
    </row>
    <row r="105" spans="1:20" x14ac:dyDescent="0.35">
      <c r="A105" s="3" t="s">
        <v>69</v>
      </c>
      <c r="D105" s="40"/>
      <c r="E105" s="41">
        <f>+D104</f>
        <v>50</v>
      </c>
      <c r="G105" s="13"/>
      <c r="I105" s="3" t="s">
        <v>73</v>
      </c>
      <c r="L105" s="38"/>
      <c r="M105" s="45">
        <f>+L104</f>
        <v>15</v>
      </c>
      <c r="P105" s="32"/>
      <c r="Q105" s="30" t="s">
        <v>35</v>
      </c>
      <c r="R105" s="30" t="s">
        <v>37</v>
      </c>
      <c r="S105" s="30" t="s">
        <v>39</v>
      </c>
      <c r="T105" s="49" t="s">
        <v>72</v>
      </c>
    </row>
    <row r="106" spans="1:20" x14ac:dyDescent="0.35">
      <c r="E106" s="41"/>
      <c r="G106" s="13"/>
      <c r="P106" s="32" t="s">
        <v>30</v>
      </c>
      <c r="Q106" s="29">
        <f>+R106+D104</f>
        <v>550</v>
      </c>
      <c r="R106" s="29">
        <f>+D101</f>
        <v>500</v>
      </c>
      <c r="S106" s="29">
        <f>+Q106-R106</f>
        <v>50</v>
      </c>
      <c r="T106" s="46">
        <f>+S106*$K$10</f>
        <v>15</v>
      </c>
    </row>
    <row r="107" spans="1:20" x14ac:dyDescent="0.35">
      <c r="A107" s="10" t="s">
        <v>21</v>
      </c>
      <c r="D107" s="9"/>
      <c r="E107" s="9"/>
      <c r="G107" s="13"/>
      <c r="I107" s="10" t="s">
        <v>21</v>
      </c>
      <c r="L107" s="9"/>
      <c r="M107" s="9"/>
      <c r="P107" s="32" t="s">
        <v>31</v>
      </c>
      <c r="Q107" s="29">
        <f>+Q106+D108</f>
        <v>700</v>
      </c>
      <c r="R107" s="29">
        <f>+R106</f>
        <v>500</v>
      </c>
      <c r="S107" s="29">
        <f>+Q107-R107</f>
        <v>200</v>
      </c>
      <c r="T107" s="46">
        <f>+S107*$K$10</f>
        <v>60</v>
      </c>
    </row>
    <row r="108" spans="1:20" x14ac:dyDescent="0.35">
      <c r="A108" s="3" t="s">
        <v>68</v>
      </c>
      <c r="D108" s="40">
        <f>+J96</f>
        <v>150</v>
      </c>
      <c r="G108" s="13"/>
      <c r="I108" s="3" t="s">
        <v>29</v>
      </c>
      <c r="L108" s="38">
        <f>+D108*0.3</f>
        <v>45</v>
      </c>
      <c r="M108" s="38"/>
      <c r="N108" s="43">
        <f>+L108+N104</f>
        <v>60</v>
      </c>
      <c r="P108" s="32" t="s">
        <v>32</v>
      </c>
      <c r="Q108" s="29">
        <f>+Q107+D112</f>
        <v>780</v>
      </c>
      <c r="R108" s="29">
        <f>+R107</f>
        <v>500</v>
      </c>
      <c r="S108" s="29">
        <f>+Q108-R108</f>
        <v>280</v>
      </c>
      <c r="T108" s="46">
        <f>+S108*$K$10</f>
        <v>84</v>
      </c>
    </row>
    <row r="109" spans="1:20" x14ac:dyDescent="0.35">
      <c r="A109" s="3" t="s">
        <v>69</v>
      </c>
      <c r="D109" s="40"/>
      <c r="E109" s="41">
        <f>+D108</f>
        <v>150</v>
      </c>
      <c r="G109" s="13"/>
      <c r="I109" s="3" t="s">
        <v>73</v>
      </c>
      <c r="L109" s="38"/>
      <c r="M109" s="45">
        <f>+L108</f>
        <v>45</v>
      </c>
      <c r="N109" s="31"/>
      <c r="P109" s="34" t="s">
        <v>33</v>
      </c>
      <c r="Q109" s="35">
        <v>0</v>
      </c>
      <c r="R109" s="35">
        <v>0</v>
      </c>
      <c r="S109" s="35">
        <f>+R109-Q109</f>
        <v>0</v>
      </c>
      <c r="T109" s="47">
        <f>+S109*$K$10</f>
        <v>0</v>
      </c>
    </row>
    <row r="110" spans="1:20" x14ac:dyDescent="0.35">
      <c r="E110" s="41"/>
      <c r="G110" s="13"/>
    </row>
    <row r="111" spans="1:20" x14ac:dyDescent="0.35">
      <c r="A111" s="10" t="s">
        <v>22</v>
      </c>
      <c r="D111" s="9"/>
      <c r="E111" s="9"/>
      <c r="G111" s="13"/>
      <c r="I111" s="10" t="s">
        <v>22</v>
      </c>
      <c r="L111" s="9"/>
      <c r="M111" s="9"/>
    </row>
    <row r="112" spans="1:20" x14ac:dyDescent="0.35">
      <c r="A112" s="3" t="s">
        <v>68</v>
      </c>
      <c r="D112" s="40">
        <f>+K96</f>
        <v>80</v>
      </c>
      <c r="G112" s="13"/>
      <c r="I112" s="3" t="s">
        <v>29</v>
      </c>
      <c r="L112" s="38">
        <f>+D112*0.3</f>
        <v>24</v>
      </c>
      <c r="M112" s="38"/>
      <c r="N112" s="43">
        <f>+L112+N108</f>
        <v>84</v>
      </c>
    </row>
    <row r="113" spans="1:14" x14ac:dyDescent="0.35">
      <c r="A113" s="3" t="s">
        <v>69</v>
      </c>
      <c r="D113" s="40"/>
      <c r="E113" s="41">
        <f>+D112</f>
        <v>80</v>
      </c>
      <c r="G113" s="13"/>
      <c r="I113" s="3" t="s">
        <v>73</v>
      </c>
      <c r="L113" s="38"/>
      <c r="M113" s="45">
        <f>+L112</f>
        <v>24</v>
      </c>
      <c r="N113" s="31"/>
    </row>
    <row r="114" spans="1:14" x14ac:dyDescent="0.35">
      <c r="E114" s="41"/>
      <c r="G114" s="13"/>
    </row>
    <row r="115" spans="1:14" x14ac:dyDescent="0.35">
      <c r="A115" s="10" t="s">
        <v>23</v>
      </c>
      <c r="D115" s="9"/>
      <c r="E115" s="9"/>
      <c r="G115" s="13"/>
      <c r="I115" s="10" t="s">
        <v>23</v>
      </c>
      <c r="L115" s="9"/>
      <c r="M115" s="9"/>
    </row>
    <row r="116" spans="1:14" x14ac:dyDescent="0.35">
      <c r="A116" s="3" t="s">
        <v>68</v>
      </c>
      <c r="D116" s="40">
        <f>+L96</f>
        <v>20</v>
      </c>
      <c r="G116" s="13"/>
      <c r="I116" s="3" t="s">
        <v>29</v>
      </c>
      <c r="L116" s="38">
        <f>+D116*0.3</f>
        <v>6</v>
      </c>
      <c r="M116" s="38"/>
      <c r="N116" s="43">
        <f>+L116+N112</f>
        <v>90</v>
      </c>
    </row>
    <row r="117" spans="1:14" x14ac:dyDescent="0.35">
      <c r="A117" s="3" t="s">
        <v>69</v>
      </c>
      <c r="D117" s="40"/>
      <c r="E117" s="41">
        <f>+D116</f>
        <v>20</v>
      </c>
      <c r="G117" s="13"/>
      <c r="I117" s="3" t="s">
        <v>73</v>
      </c>
      <c r="L117" s="38"/>
      <c r="M117" s="45">
        <f>+L116</f>
        <v>6</v>
      </c>
    </row>
    <row r="118" spans="1:14" x14ac:dyDescent="0.35">
      <c r="E118" s="41"/>
      <c r="G118" s="13"/>
    </row>
    <row r="119" spans="1:14" ht="3.75" customHeight="1" x14ac:dyDescent="0.35">
      <c r="G119" s="13"/>
    </row>
    <row r="120" spans="1:14" x14ac:dyDescent="0.35">
      <c r="A120" s="23" t="s">
        <v>70</v>
      </c>
      <c r="B120" s="23"/>
      <c r="C120" s="23"/>
      <c r="D120" s="42">
        <v>800</v>
      </c>
      <c r="E120" s="43"/>
      <c r="G120" s="13"/>
      <c r="I120" s="3" t="s">
        <v>29</v>
      </c>
      <c r="M120" s="40">
        <f>+L121</f>
        <v>90</v>
      </c>
      <c r="N120" s="43">
        <f>+N116-M120</f>
        <v>0</v>
      </c>
    </row>
    <row r="121" spans="1:14" x14ac:dyDescent="0.35">
      <c r="A121" s="23" t="s">
        <v>68</v>
      </c>
      <c r="B121" s="23"/>
      <c r="C121" s="23"/>
      <c r="D121" s="23"/>
      <c r="E121" s="43">
        <f>+D120</f>
        <v>800</v>
      </c>
      <c r="G121" s="13"/>
      <c r="I121" s="3" t="s">
        <v>73</v>
      </c>
      <c r="L121" s="40">
        <f>+N116</f>
        <v>90</v>
      </c>
    </row>
  </sheetData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DAE67-4391-46C3-97E6-0BAFB85EC824}">
  <dimension ref="A1:F17"/>
  <sheetViews>
    <sheetView topLeftCell="A62" workbookViewId="0">
      <selection activeCell="J69" sqref="J69"/>
    </sheetView>
  </sheetViews>
  <sheetFormatPr baseColWidth="10" defaultRowHeight="31.5" x14ac:dyDescent="0.5"/>
  <cols>
    <col min="1" max="1" width="11.42578125" style="5"/>
  </cols>
  <sheetData>
    <row r="1" spans="1:6" x14ac:dyDescent="0.5">
      <c r="A1" s="4" t="s">
        <v>1</v>
      </c>
      <c r="B1" s="1"/>
      <c r="C1" s="1"/>
      <c r="D1" s="1"/>
      <c r="E1" s="1"/>
    </row>
    <row r="2" spans="1:6" x14ac:dyDescent="0.5">
      <c r="A2" s="50" t="s">
        <v>2</v>
      </c>
      <c r="B2" s="51"/>
      <c r="C2" s="51"/>
      <c r="D2" s="51"/>
      <c r="E2" s="51"/>
    </row>
    <row r="3" spans="1:6" x14ac:dyDescent="0.5">
      <c r="A3" s="4" t="s">
        <v>0</v>
      </c>
      <c r="B3" s="1"/>
      <c r="C3" s="1"/>
      <c r="D3" s="1"/>
      <c r="E3" s="1"/>
    </row>
    <row r="4" spans="1:6" x14ac:dyDescent="0.5">
      <c r="A4" s="50" t="s">
        <v>3</v>
      </c>
      <c r="B4" s="51"/>
      <c r="C4" s="51"/>
      <c r="D4" s="51"/>
      <c r="E4" s="51"/>
    </row>
    <row r="5" spans="1:6" x14ac:dyDescent="0.5">
      <c r="A5" s="4" t="s">
        <v>4</v>
      </c>
      <c r="B5" s="1"/>
      <c r="C5" s="1"/>
      <c r="D5" s="1"/>
      <c r="E5" s="1"/>
    </row>
    <row r="6" spans="1:6" x14ac:dyDescent="0.5">
      <c r="A6" s="5" t="s">
        <v>5</v>
      </c>
    </row>
    <row r="7" spans="1:6" x14ac:dyDescent="0.5">
      <c r="A7" s="4" t="s">
        <v>6</v>
      </c>
      <c r="B7" s="1"/>
      <c r="C7" s="1"/>
      <c r="D7" s="1"/>
      <c r="E7" s="1"/>
    </row>
    <row r="8" spans="1:6" x14ac:dyDescent="0.5">
      <c r="A8" s="5" t="s">
        <v>8</v>
      </c>
    </row>
    <row r="9" spans="1:6" x14ac:dyDescent="0.5">
      <c r="A9" s="4" t="s">
        <v>7</v>
      </c>
      <c r="B9" s="1"/>
      <c r="C9" s="1"/>
      <c r="D9" s="1"/>
      <c r="E9" s="1"/>
    </row>
    <row r="10" spans="1:6" x14ac:dyDescent="0.5">
      <c r="A10" s="5" t="s">
        <v>74</v>
      </c>
    </row>
    <row r="11" spans="1:6" x14ac:dyDescent="0.5">
      <c r="A11" s="4" t="s">
        <v>75</v>
      </c>
      <c r="B11" s="1"/>
      <c r="C11" s="1"/>
      <c r="D11" s="1"/>
      <c r="E11" s="1"/>
    </row>
    <row r="12" spans="1:6" x14ac:dyDescent="0.5">
      <c r="A12" s="5" t="s">
        <v>76</v>
      </c>
    </row>
    <row r="13" spans="1:6" x14ac:dyDescent="0.5">
      <c r="A13" s="4" t="s">
        <v>77</v>
      </c>
      <c r="B13" s="1"/>
      <c r="C13" s="1"/>
      <c r="D13" s="1"/>
      <c r="E13" s="1"/>
    </row>
    <row r="14" spans="1:6" x14ac:dyDescent="0.5">
      <c r="A14" s="5" t="s">
        <v>78</v>
      </c>
    </row>
    <row r="16" spans="1:6" x14ac:dyDescent="0.5">
      <c r="A16" s="52" t="s">
        <v>79</v>
      </c>
      <c r="B16" s="51"/>
      <c r="C16" s="51"/>
      <c r="D16" s="51"/>
      <c r="E16" s="51"/>
      <c r="F16" s="51"/>
    </row>
    <row r="17" spans="1:6" x14ac:dyDescent="0.5">
      <c r="A17" s="52" t="s">
        <v>80</v>
      </c>
      <c r="B17" s="51"/>
      <c r="C17" s="51"/>
      <c r="D17" s="51"/>
      <c r="E17" s="51"/>
      <c r="F17" s="5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2025-06-24T16:09:06Z</dcterms:created>
  <dcterms:modified xsi:type="dcterms:W3CDTF">2025-06-24T20:01:19Z</dcterms:modified>
</cp:coreProperties>
</file>