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LiveTiktok\"/>
    </mc:Choice>
  </mc:AlternateContent>
  <xr:revisionPtr revIDLastSave="0" documentId="13_ncr:1_{B1029665-A91D-4551-99C7-4F98846213AE}" xr6:coauthVersionLast="47" xr6:coauthVersionMax="47" xr10:uidLastSave="{00000000-0000-0000-0000-000000000000}"/>
  <bookViews>
    <workbookView xWindow="-120" yWindow="-120" windowWidth="29040" windowHeight="15720" activeTab="2" xr2:uid="{42F619D2-4AAC-4EBB-AE78-BFDA44786E4D}"/>
  </bookViews>
  <sheets>
    <sheet name="1" sheetId="1" r:id="rId1"/>
    <sheet name="Hoja1" sheetId="3" r:id="rId2"/>
    <sheet name="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4" i="2" l="1"/>
  <c r="L97" i="2"/>
  <c r="J97" i="2"/>
  <c r="K100" i="2"/>
  <c r="I87" i="2"/>
  <c r="I104" i="2"/>
  <c r="E89" i="2"/>
  <c r="E91" i="2" s="1"/>
  <c r="D97" i="2" s="1"/>
  <c r="D100" i="2"/>
  <c r="F100" i="2" s="1"/>
  <c r="E97" i="2"/>
  <c r="H90" i="2"/>
  <c r="F87" i="2"/>
  <c r="H205" i="2"/>
  <c r="G209" i="2"/>
  <c r="M20" i="1"/>
  <c r="N27" i="1"/>
  <c r="M11" i="1" s="1"/>
  <c r="N29" i="1"/>
  <c r="M10" i="1" s="1"/>
  <c r="N30" i="1"/>
  <c r="M13" i="1" s="1"/>
  <c r="K82" i="1"/>
  <c r="J64" i="1"/>
  <c r="K3" i="1"/>
  <c r="K2" i="1"/>
  <c r="L103" i="2" l="1"/>
  <c r="J103" i="2"/>
  <c r="F97" i="2"/>
  <c r="G89" i="2"/>
  <c r="J68" i="1"/>
  <c r="J67" i="1"/>
  <c r="J53" i="1"/>
  <c r="J57" i="1" s="1"/>
  <c r="J38" i="1"/>
  <c r="J49" i="1"/>
  <c r="J48" i="1"/>
  <c r="J46" i="1"/>
  <c r="L18" i="1"/>
  <c r="O18" i="1" s="1"/>
  <c r="L29" i="1"/>
  <c r="O29" i="1" s="1"/>
  <c r="P29" i="1" s="1"/>
  <c r="Z29" i="1" s="1"/>
  <c r="L27" i="1"/>
  <c r="O27" i="1" s="1"/>
  <c r="L213" i="2"/>
  <c r="F211" i="2"/>
  <c r="G211" i="2" s="1"/>
  <c r="H203" i="2" s="1"/>
  <c r="F210" i="2"/>
  <c r="I210" i="2" s="1"/>
  <c r="K210" i="2" s="1"/>
  <c r="K213" i="2" s="1"/>
  <c r="F209" i="2"/>
  <c r="I209" i="2" s="1"/>
  <c r="J209" i="2" s="1"/>
  <c r="J213" i="2" s="1"/>
  <c r="F206" i="2"/>
  <c r="I206" i="2" s="1"/>
  <c r="F205" i="2"/>
  <c r="I205" i="2" s="1"/>
  <c r="F203" i="2"/>
  <c r="E198" i="2"/>
  <c r="F197" i="2"/>
  <c r="F193" i="2"/>
  <c r="L180" i="2"/>
  <c r="D178" i="2"/>
  <c r="F178" i="2" s="1"/>
  <c r="D177" i="2"/>
  <c r="F177" i="2" s="1"/>
  <c r="K173" i="2"/>
  <c r="K180" i="2" s="1"/>
  <c r="J173" i="2"/>
  <c r="J180" i="2" s="1"/>
  <c r="E173" i="2"/>
  <c r="E171" i="2"/>
  <c r="I166" i="2"/>
  <c r="D171" i="2" s="1"/>
  <c r="E166" i="2"/>
  <c r="D173" i="2" s="1"/>
  <c r="F164" i="2"/>
  <c r="D148" i="2"/>
  <c r="F148" i="2" s="1"/>
  <c r="E142" i="2"/>
  <c r="E137" i="2"/>
  <c r="D142" i="2" s="1"/>
  <c r="G136" i="2"/>
  <c r="K142" i="2" s="1"/>
  <c r="K153" i="2" s="1"/>
  <c r="F135" i="2"/>
  <c r="J142" i="2" s="1"/>
  <c r="J153" i="2" s="1"/>
  <c r="D79" i="2"/>
  <c r="F79" i="2" s="1"/>
  <c r="H79" i="2" s="1"/>
  <c r="G76" i="2" s="1"/>
  <c r="E76" i="2"/>
  <c r="F74" i="2"/>
  <c r="H68" i="2"/>
  <c r="L76" i="2" s="1"/>
  <c r="L82" i="2" s="1"/>
  <c r="E67" i="2"/>
  <c r="F65" i="2"/>
  <c r="F26" i="2"/>
  <c r="I26" i="2" s="1"/>
  <c r="K26" i="2" s="1"/>
  <c r="K27" i="2" s="1"/>
  <c r="F25" i="2"/>
  <c r="H25" i="2" s="1"/>
  <c r="F24" i="2"/>
  <c r="H24" i="2" s="1"/>
  <c r="F23" i="2"/>
  <c r="H23" i="2" s="1"/>
  <c r="D19" i="2"/>
  <c r="F19" i="2" s="1"/>
  <c r="G19" i="2" s="1"/>
  <c r="D18" i="2"/>
  <c r="F18" i="2" s="1"/>
  <c r="G18" i="2" s="1"/>
  <c r="E16" i="2"/>
  <c r="E12" i="2"/>
  <c r="E11" i="2"/>
  <c r="D16" i="2" s="1"/>
  <c r="J5" i="2"/>
  <c r="L85" i="1"/>
  <c r="K84" i="1"/>
  <c r="L84" i="1" s="1"/>
  <c r="L83" i="1"/>
  <c r="J81" i="1"/>
  <c r="J86" i="1" s="1"/>
  <c r="D41" i="1"/>
  <c r="D45" i="1" s="1"/>
  <c r="D47" i="1" s="1"/>
  <c r="D49" i="1" s="1"/>
  <c r="BN36" i="1"/>
  <c r="BN32" i="1"/>
  <c r="D29" i="1"/>
  <c r="C29" i="1"/>
  <c r="BN28" i="1"/>
  <c r="BN29" i="1" s="1"/>
  <c r="L33" i="1"/>
  <c r="O33" i="1" s="1"/>
  <c r="L32" i="1"/>
  <c r="O32" i="1" s="1"/>
  <c r="L31" i="1"/>
  <c r="O31" i="1" s="1"/>
  <c r="L30" i="1"/>
  <c r="L28" i="1"/>
  <c r="O28" i="1" s="1"/>
  <c r="D24" i="1"/>
  <c r="C24" i="1"/>
  <c r="L26" i="1"/>
  <c r="O26" i="1" s="1"/>
  <c r="L25" i="1"/>
  <c r="O25" i="1" s="1"/>
  <c r="Z24" i="1"/>
  <c r="L23" i="1"/>
  <c r="J39" i="1" s="1"/>
  <c r="D15" i="1"/>
  <c r="D18" i="1" s="1"/>
  <c r="C15" i="1"/>
  <c r="C18" i="1" s="1"/>
  <c r="AJ30" i="1"/>
  <c r="AQ36" i="1" s="1"/>
  <c r="D7" i="1"/>
  <c r="J76" i="2" l="1"/>
  <c r="J82" i="2" s="1"/>
  <c r="E69" i="2"/>
  <c r="D76" i="2" s="1"/>
  <c r="F76" i="2" s="1"/>
  <c r="K103" i="2"/>
  <c r="I100" i="2"/>
  <c r="I97" i="2"/>
  <c r="G16" i="2"/>
  <c r="F171" i="2"/>
  <c r="I171" i="2" s="1"/>
  <c r="I74" i="2"/>
  <c r="D21" i="2"/>
  <c r="F21" i="2" s="1"/>
  <c r="G21" i="2" s="1"/>
  <c r="H16" i="2" s="1"/>
  <c r="H177" i="2"/>
  <c r="G173" i="2" s="1"/>
  <c r="G67" i="2"/>
  <c r="I64" i="2" s="1"/>
  <c r="F16" i="2"/>
  <c r="W31" i="1"/>
  <c r="AQ12" i="1" s="1"/>
  <c r="S44" i="1"/>
  <c r="V32" i="1"/>
  <c r="V34" i="1" s="1"/>
  <c r="AJ21" i="1" s="1"/>
  <c r="AQ27" i="1" s="1"/>
  <c r="S45" i="1"/>
  <c r="AQ14" i="1"/>
  <c r="J71" i="1"/>
  <c r="J50" i="1"/>
  <c r="J41" i="1"/>
  <c r="J42" i="1" s="1"/>
  <c r="W18" i="1"/>
  <c r="W34" i="1" s="1"/>
  <c r="AJ25" i="1" s="1"/>
  <c r="AQ31" i="1" s="1"/>
  <c r="Q27" i="1"/>
  <c r="Z27" i="1" s="1"/>
  <c r="L17" i="1"/>
  <c r="O17" i="1" s="1"/>
  <c r="S17" i="1" s="1"/>
  <c r="S54" i="1" s="1"/>
  <c r="L81" i="1"/>
  <c r="L11" i="1"/>
  <c r="O11" i="1" s="1"/>
  <c r="Q11" i="1" s="1"/>
  <c r="L16" i="1"/>
  <c r="O16" i="1" s="1"/>
  <c r="Q16" i="1" s="1"/>
  <c r="S53" i="1" s="1"/>
  <c r="L20" i="1"/>
  <c r="O20" i="1" s="1"/>
  <c r="X20" i="1" s="1"/>
  <c r="X34" i="1" s="1"/>
  <c r="L82" i="1"/>
  <c r="J35" i="1"/>
  <c r="J34" i="1"/>
  <c r="K34" i="1"/>
  <c r="L13" i="1"/>
  <c r="L12" i="1"/>
  <c r="O12" i="1" s="1"/>
  <c r="T12" i="1" s="1"/>
  <c r="C30" i="1"/>
  <c r="C31" i="1" s="1"/>
  <c r="T28" i="1"/>
  <c r="Z28" i="1" s="1"/>
  <c r="S33" i="1"/>
  <c r="Z33" i="1" s="1"/>
  <c r="O23" i="1"/>
  <c r="AQ10" i="1"/>
  <c r="I18" i="2"/>
  <c r="J18" i="2" s="1"/>
  <c r="H178" i="2"/>
  <c r="G171" i="2" s="1"/>
  <c r="Q25" i="1"/>
  <c r="Z25" i="1" s="1"/>
  <c r="I24" i="2"/>
  <c r="J24" i="2" s="1"/>
  <c r="O30" i="1"/>
  <c r="S46" i="1" s="1"/>
  <c r="F142" i="2"/>
  <c r="L10" i="1"/>
  <c r="R26" i="1"/>
  <c r="Z26" i="1" s="1"/>
  <c r="I25" i="2"/>
  <c r="J25" i="2" s="1"/>
  <c r="Z31" i="1"/>
  <c r="K6" i="2"/>
  <c r="I19" i="2" s="1"/>
  <c r="J19" i="2" s="1"/>
  <c r="G148" i="2"/>
  <c r="H142" i="2" s="1"/>
  <c r="F173" i="2"/>
  <c r="M34" i="1"/>
  <c r="D30" i="1"/>
  <c r="D31" i="1" s="1"/>
  <c r="I79" i="2"/>
  <c r="N34" i="1"/>
  <c r="L15" i="1"/>
  <c r="O15" i="1" s="1"/>
  <c r="H135" i="2"/>
  <c r="F11" i="2"/>
  <c r="I23" i="2"/>
  <c r="J23" i="2" s="1"/>
  <c r="L9" i="1"/>
  <c r="K35" i="1"/>
  <c r="I173" i="2" l="1"/>
  <c r="I148" i="2"/>
  <c r="I142" i="2"/>
  <c r="L142" i="2" s="1"/>
  <c r="K76" i="2"/>
  <c r="K82" i="2" s="1"/>
  <c r="I178" i="2"/>
  <c r="I177" i="2"/>
  <c r="Z12" i="1"/>
  <c r="S51" i="1"/>
  <c r="S42" i="1"/>
  <c r="Z11" i="1"/>
  <c r="S50" i="1"/>
  <c r="Z18" i="1"/>
  <c r="L86" i="1"/>
  <c r="K86" i="1"/>
  <c r="AQ18" i="1"/>
  <c r="O13" i="1"/>
  <c r="U13" i="1" s="1"/>
  <c r="Z13" i="1" s="1"/>
  <c r="L21" i="1"/>
  <c r="O21" i="1" s="1"/>
  <c r="Y21" i="1" s="1"/>
  <c r="Q34" i="1"/>
  <c r="AJ12" i="1" s="1"/>
  <c r="P23" i="1"/>
  <c r="Q39" i="1" s="1"/>
  <c r="L35" i="1"/>
  <c r="O9" i="1"/>
  <c r="I76" i="2"/>
  <c r="AQ21" i="1"/>
  <c r="Z16" i="1"/>
  <c r="U30" i="1"/>
  <c r="R15" i="1"/>
  <c r="S52" i="1" s="1"/>
  <c r="S34" i="1"/>
  <c r="AJ14" i="1" s="1"/>
  <c r="AQ22" i="1"/>
  <c r="H215" i="2"/>
  <c r="I203" i="2"/>
  <c r="I16" i="2"/>
  <c r="J16" i="2" s="1"/>
  <c r="I211" i="2"/>
  <c r="AJ26" i="1"/>
  <c r="AQ32" i="1" s="1"/>
  <c r="O10" i="1"/>
  <c r="Z20" i="1"/>
  <c r="K7" i="2"/>
  <c r="I21" i="2" s="1"/>
  <c r="J21" i="2" s="1"/>
  <c r="G215" i="2"/>
  <c r="Z17" i="1"/>
  <c r="T34" i="1"/>
  <c r="AJ15" i="1" s="1"/>
  <c r="AQ19" i="1"/>
  <c r="Z32" i="1"/>
  <c r="I155" i="2" l="1"/>
  <c r="N169" i="2"/>
  <c r="H216" i="2"/>
  <c r="J27" i="2"/>
  <c r="T46" i="1"/>
  <c r="Z30" i="1"/>
  <c r="AQ13" i="1"/>
  <c r="L34" i="1"/>
  <c r="Y34" i="1"/>
  <c r="AJ27" i="1" s="1"/>
  <c r="AQ33" i="1" s="1"/>
  <c r="AQ34" i="1" s="1"/>
  <c r="Z21" i="1"/>
  <c r="P10" i="1"/>
  <c r="O34" i="1"/>
  <c r="O35" i="1" s="1"/>
  <c r="Z23" i="1"/>
  <c r="R34" i="1"/>
  <c r="AJ13" i="1" s="1"/>
  <c r="AQ20" i="1"/>
  <c r="Z15" i="1"/>
  <c r="U34" i="1"/>
  <c r="S49" i="1" l="1"/>
  <c r="Q38" i="1"/>
  <c r="Q40" i="1" s="1"/>
  <c r="AJ28" i="1"/>
  <c r="AQ17" i="1"/>
  <c r="AQ23" i="1" s="1"/>
  <c r="P34" i="1"/>
  <c r="AJ20" i="1"/>
  <c r="AJ22" i="1" s="1"/>
  <c r="Z10" i="1"/>
  <c r="T37" i="1" l="1"/>
  <c r="Y35" i="1"/>
  <c r="T54" i="1"/>
  <c r="Y48" i="1"/>
  <c r="S56" i="1"/>
  <c r="AJ11" i="1"/>
  <c r="AJ17" i="1" s="1"/>
  <c r="AS23" i="1" s="1"/>
  <c r="AQ26" i="1"/>
  <c r="BN33" i="1"/>
  <c r="BN34" i="1" s="1"/>
  <c r="BN35" i="1" s="1"/>
  <c r="BN37" i="1" s="1"/>
  <c r="AQ28" i="1" l="1"/>
  <c r="AQ35" i="1" s="1"/>
  <c r="AQ37" i="1" s="1"/>
  <c r="AJ29" i="1"/>
  <c r="AJ31" i="1" s="1"/>
</calcChain>
</file>

<file path=xl/sharedStrings.xml><?xml version="1.0" encoding="utf-8"?>
<sst xmlns="http://schemas.openxmlformats.org/spreadsheetml/2006/main" count="408" uniqueCount="243">
  <si>
    <t>LA TECNICA DEL FLUJO DE EFECTIVO</t>
  </si>
  <si>
    <t>(PIERDE EL MIEDO AL CUADRE)</t>
  </si>
  <si>
    <t>Trampo S.A.</t>
  </si>
  <si>
    <t>PASO 1: ORDENAR</t>
  </si>
  <si>
    <t>PASO 2: ELIMINAR</t>
  </si>
  <si>
    <t>PASO 4: PRESENTAR</t>
  </si>
  <si>
    <t>Estado de situación financiera</t>
  </si>
  <si>
    <t>ORDENAR</t>
  </si>
  <si>
    <t>ELIMINAR</t>
  </si>
  <si>
    <t>DISTRIBUIR</t>
  </si>
  <si>
    <t>Al 31 de diciembre de 2024 y 2023</t>
  </si>
  <si>
    <t>DEUDORES EN POSITIVO</t>
  </si>
  <si>
    <t>Eliminaciones</t>
  </si>
  <si>
    <t>c+H-D</t>
  </si>
  <si>
    <t>A.O.</t>
  </si>
  <si>
    <t>A.I.</t>
  </si>
  <si>
    <t>A.F.</t>
  </si>
  <si>
    <t>METODO DIRECTO</t>
  </si>
  <si>
    <t>METODO INDIRECTO</t>
  </si>
  <si>
    <t>Flujo</t>
  </si>
  <si>
    <t>ACREEDORES EN NEGATIVO</t>
  </si>
  <si>
    <t>[a]</t>
  </si>
  <si>
    <t>[b]</t>
  </si>
  <si>
    <t>[c]=[b-a]</t>
  </si>
  <si>
    <t>D</t>
  </si>
  <si>
    <t>H</t>
  </si>
  <si>
    <t>Variación</t>
  </si>
  <si>
    <t>Cobranza</t>
  </si>
  <si>
    <t>Pago a</t>
  </si>
  <si>
    <t>Pago de</t>
  </si>
  <si>
    <t>Otros</t>
  </si>
  <si>
    <t>Compra</t>
  </si>
  <si>
    <t>Aporte</t>
  </si>
  <si>
    <t>TRAMPO S.A.</t>
  </si>
  <si>
    <t>$</t>
  </si>
  <si>
    <t>Debe</t>
  </si>
  <si>
    <t>Haber</t>
  </si>
  <si>
    <t>Neta</t>
  </si>
  <si>
    <t>a clientes</t>
  </si>
  <si>
    <t>proveed.</t>
  </si>
  <si>
    <t>trabaj.</t>
  </si>
  <si>
    <t>imp.</t>
  </si>
  <si>
    <t>neto</t>
  </si>
  <si>
    <t>de A.F.</t>
  </si>
  <si>
    <t>capital</t>
  </si>
  <si>
    <t>dividendo</t>
  </si>
  <si>
    <t>Estado de Flujos de Efectivo</t>
  </si>
  <si>
    <t>Activo</t>
  </si>
  <si>
    <t>Efectivo</t>
  </si>
  <si>
    <t>Checkpoint</t>
  </si>
  <si>
    <t>Por el periodo terminado el 31 de diciembre de 2024</t>
  </si>
  <si>
    <t>Activo corriente</t>
  </si>
  <si>
    <t>Clientes por cobrar</t>
  </si>
  <si>
    <t>Existencias</t>
  </si>
  <si>
    <t>Utilidad del ejercicio</t>
  </si>
  <si>
    <t>Cuentas por cobrar diversas</t>
  </si>
  <si>
    <t>(+) Transacciones que no generan flujos de efectivo</t>
  </si>
  <si>
    <t>Propiedad y equipo, neto</t>
  </si>
  <si>
    <t>Actividades de operación</t>
  </si>
  <si>
    <t>Intereses por cobrar</t>
  </si>
  <si>
    <t>Remuneraciones por pagar</t>
  </si>
  <si>
    <t>(+/-) Variaciones en activos y pasivos operativos</t>
  </si>
  <si>
    <t>Proveedores por pagar</t>
  </si>
  <si>
    <t>Cobranzas a clientes</t>
  </si>
  <si>
    <t>Incremento en Cuentas por cobrar comerciales</t>
  </si>
  <si>
    <t>Activo no corriente</t>
  </si>
  <si>
    <t>Impuestos por pagar</t>
  </si>
  <si>
    <t>Pagos a proveedores</t>
  </si>
  <si>
    <t>Incremento en Existencias</t>
  </si>
  <si>
    <t>Propiedad y equipo , neto</t>
  </si>
  <si>
    <t>Capital social</t>
  </si>
  <si>
    <t>Incremento en Intereses por cobrar</t>
  </si>
  <si>
    <t>Total activos</t>
  </si>
  <si>
    <t>Resultados acumulados</t>
  </si>
  <si>
    <t>Pago a empleados</t>
  </si>
  <si>
    <t>Incremento en Remuneraciones por pagar</t>
  </si>
  <si>
    <t>Pasivo y patrimonio</t>
  </si>
  <si>
    <t>Ventas</t>
  </si>
  <si>
    <t>Pago de impuestos</t>
  </si>
  <si>
    <t>Incremento en Cuentas por pagar a proveedores</t>
  </si>
  <si>
    <t>Pasivo corriente</t>
  </si>
  <si>
    <t>Costo de ventas:</t>
  </si>
  <si>
    <t>Otros pagos</t>
  </si>
  <si>
    <t>Incremento en Impuesto a la renta por pagar</t>
  </si>
  <si>
    <t>CV: Inventarios</t>
  </si>
  <si>
    <t>Efectivo neto generado por actividades de operación</t>
  </si>
  <si>
    <t>CV: Gasto de personal</t>
  </si>
  <si>
    <t>Impuesto por pagar</t>
  </si>
  <si>
    <t>Actividades de inversión</t>
  </si>
  <si>
    <t>Total pasivo</t>
  </si>
  <si>
    <t>Gastos diversos</t>
  </si>
  <si>
    <t>Pagos por compra de propiedad, planta y equipos</t>
  </si>
  <si>
    <t>Prestamos por pagar</t>
  </si>
  <si>
    <t>Depreciación</t>
  </si>
  <si>
    <t>Efectivo neto utilizado en actividades de inversión</t>
  </si>
  <si>
    <t>Patrimonio</t>
  </si>
  <si>
    <t>Ingresos financieros</t>
  </si>
  <si>
    <t>Actividades de financiamiento</t>
  </si>
  <si>
    <t>Impuesto a la renta</t>
  </si>
  <si>
    <t>Capital recibido en efectivo</t>
  </si>
  <si>
    <t>Total patrimonio</t>
  </si>
  <si>
    <t>Pago de dividendos</t>
  </si>
  <si>
    <t>Total pasivo y patrimonio</t>
  </si>
  <si>
    <t>Chekpoints</t>
  </si>
  <si>
    <t>Efectivo neto utilizado en actividades de financiamiento</t>
  </si>
  <si>
    <t>Flujo de efectivo neto del periodo</t>
  </si>
  <si>
    <t>Saldo inicial del efectivo y equivalente de efectivo</t>
  </si>
  <si>
    <t>Saldo final del efectivo y equivalente de efectivo</t>
  </si>
  <si>
    <t>Estado de resultados</t>
  </si>
  <si>
    <t xml:space="preserve">Ventas </t>
  </si>
  <si>
    <t>Costo de ventas</t>
  </si>
  <si>
    <t>Inventarios vendidos</t>
  </si>
  <si>
    <t>Gasto de personal</t>
  </si>
  <si>
    <t>Utilidad bruta</t>
  </si>
  <si>
    <t>Gastos de diversos</t>
  </si>
  <si>
    <t>Otros gastos</t>
  </si>
  <si>
    <t>Var</t>
  </si>
  <si>
    <t>Utilidad operativa</t>
  </si>
  <si>
    <t>Utilidad antes de impuestos</t>
  </si>
  <si>
    <t>Utilidad neta</t>
  </si>
  <si>
    <t>Estado de cambios en el patrimonio neto</t>
  </si>
  <si>
    <t xml:space="preserve">Capital </t>
  </si>
  <si>
    <t>Resultados</t>
  </si>
  <si>
    <t>acumulados</t>
  </si>
  <si>
    <t>Total</t>
  </si>
  <si>
    <t>Saldo inicial</t>
  </si>
  <si>
    <t>(+) Utilidad neta</t>
  </si>
  <si>
    <t xml:space="preserve">(+) Capital recibido en efectivo </t>
  </si>
  <si>
    <t>(+) Capitalización de resultados acumulados</t>
  </si>
  <si>
    <t>Saldo final</t>
  </si>
  <si>
    <t>Compras</t>
  </si>
  <si>
    <t>MAYOR ANALISIS DE ELIMINACIONES</t>
  </si>
  <si>
    <t>PPE</t>
  </si>
  <si>
    <t>S/</t>
  </si>
  <si>
    <t>Tasa</t>
  </si>
  <si>
    <t>(+) Compras en efectivo</t>
  </si>
  <si>
    <t>(+) Compras en AF</t>
  </si>
  <si>
    <t>Pasivo IRD</t>
  </si>
  <si>
    <t>(+) Revaluaciones</t>
  </si>
  <si>
    <t>Exc de revaluacion</t>
  </si>
  <si>
    <t>(-) Deterioro NIC 36</t>
  </si>
  <si>
    <t>(-) Baja x Ventas de PPE</t>
  </si>
  <si>
    <t xml:space="preserve">Ingreso </t>
  </si>
  <si>
    <t>(-) Depreciaciones</t>
  </si>
  <si>
    <t xml:space="preserve">         Activid de Inversión</t>
  </si>
  <si>
    <t>l------------- ORDENAR ----------------l</t>
  </si>
  <si>
    <t xml:space="preserve">                Eliminaciones</t>
  </si>
  <si>
    <t>Venta</t>
  </si>
  <si>
    <t>Var Neta</t>
  </si>
  <si>
    <t>Activos</t>
  </si>
  <si>
    <t>PPE, neto</t>
  </si>
  <si>
    <t>Pasivos</t>
  </si>
  <si>
    <t>Prestamos por Leasing</t>
  </si>
  <si>
    <t>Excedente de revaluación</t>
  </si>
  <si>
    <t>Estado Rtdos</t>
  </si>
  <si>
    <t>Gasto por depreciación</t>
  </si>
  <si>
    <t>Pérdida por deterioro</t>
  </si>
  <si>
    <t>Costo de baja de PPE</t>
  </si>
  <si>
    <t>Ingreso por venta de PPE</t>
  </si>
  <si>
    <t>DEUDA FINANCIERA = PRESTAMO POR PAGAR Y LEASING</t>
  </si>
  <si>
    <t>(+) Nuevos prestamos</t>
  </si>
  <si>
    <t>(+) Gastos financieros</t>
  </si>
  <si>
    <t>(-) Pago de intereses</t>
  </si>
  <si>
    <t>(-) Pago de principal</t>
  </si>
  <si>
    <t>Activid de FINANC</t>
  </si>
  <si>
    <t>Obt</t>
  </si>
  <si>
    <t>pago de</t>
  </si>
  <si>
    <t>de Prest</t>
  </si>
  <si>
    <t>Intereses</t>
  </si>
  <si>
    <t>principal</t>
  </si>
  <si>
    <t>Gasto financiero</t>
  </si>
  <si>
    <t>INVERSIONES EN SUBS Y ASOCIADAS</t>
  </si>
  <si>
    <t>(+) Participación en resultados de Sub</t>
  </si>
  <si>
    <t>(+) Nuevas inversiones</t>
  </si>
  <si>
    <t>(-) Dividendos recibidos</t>
  </si>
  <si>
    <t>Activid de inversion</t>
  </si>
  <si>
    <t>Cobro de</t>
  </si>
  <si>
    <t>de Subsi</t>
  </si>
  <si>
    <t>dividendos</t>
  </si>
  <si>
    <t>Inversiobnes en subs</t>
  </si>
  <si>
    <t>Participación en rtdos</t>
  </si>
  <si>
    <t>NIIF 16 PARA ARRENDATARIOS</t>
  </si>
  <si>
    <t>Pasivo</t>
  </si>
  <si>
    <t>ADU</t>
  </si>
  <si>
    <t>(+) gastos financieros</t>
  </si>
  <si>
    <t>(-) depreciaciones</t>
  </si>
  <si>
    <t>(-) pagos de intereses</t>
  </si>
  <si>
    <t>(-) pagos de principal</t>
  </si>
  <si>
    <t>saldo final</t>
  </si>
  <si>
    <t>Pago</t>
  </si>
  <si>
    <t>de int</t>
  </si>
  <si>
    <t>de Princ</t>
  </si>
  <si>
    <t>Activo por derecho de uso</t>
  </si>
  <si>
    <t>Pasivo por arrendamiento</t>
  </si>
  <si>
    <t>gasto financiero</t>
  </si>
  <si>
    <t>gasto depreciacion</t>
  </si>
  <si>
    <t>PATRIMONIO</t>
  </si>
  <si>
    <t>(+) aporte de capital en efectivo</t>
  </si>
  <si>
    <t>(+) aporte de capital en ppe</t>
  </si>
  <si>
    <t>(+) capitalizacion de deuda</t>
  </si>
  <si>
    <t>(+) excedente de revaluación</t>
  </si>
  <si>
    <t>(-) pagos de dividendos</t>
  </si>
  <si>
    <t>Aporte de</t>
  </si>
  <si>
    <t>de dividendo</t>
  </si>
  <si>
    <t>Prestamo por pagar</t>
  </si>
  <si>
    <t>Resultado acumulado</t>
  </si>
  <si>
    <t>Excedente de revaluacion</t>
  </si>
  <si>
    <t>CV: Deterioro de inventarios</t>
  </si>
  <si>
    <t>Ganancia venta de PPE</t>
  </si>
  <si>
    <t>Deterioro de CxC</t>
  </si>
  <si>
    <t>Préstamos por pagar</t>
  </si>
  <si>
    <t>Gastos financieros</t>
  </si>
  <si>
    <t>Prestamo</t>
  </si>
  <si>
    <t>SI</t>
  </si>
  <si>
    <t>Bajas</t>
  </si>
  <si>
    <t>Deprec</t>
  </si>
  <si>
    <t>Inventarios</t>
  </si>
  <si>
    <t>Deterioro</t>
  </si>
  <si>
    <t>CXC Comerciales</t>
  </si>
  <si>
    <t>Cobros</t>
  </si>
  <si>
    <t>Gasto de impuesto anual</t>
  </si>
  <si>
    <t>Pagos de impuesto</t>
  </si>
  <si>
    <t>Préstamo</t>
  </si>
  <si>
    <t>Pagos de principal</t>
  </si>
  <si>
    <t>Pagos de intereses</t>
  </si>
  <si>
    <t>Venta de PPE</t>
  </si>
  <si>
    <t>Pagos por compra de PPE</t>
  </si>
  <si>
    <t>Préstamos pagados</t>
  </si>
  <si>
    <t>Ganancia venta PPE</t>
  </si>
  <si>
    <t xml:space="preserve">Efectivo neto generado por </t>
  </si>
  <si>
    <t>actividades de operación</t>
  </si>
  <si>
    <t>MIERCOLES</t>
  </si>
  <si>
    <t>LUNES</t>
  </si>
  <si>
    <t>NIIF 9 COSTO AMORTIZADO</t>
  </si>
  <si>
    <t>MARTES</t>
  </si>
  <si>
    <t>NIC 12 IMPUESTO DIFERIDO</t>
  </si>
  <si>
    <t>NIC 7 FLUJO DE EFECTIVO</t>
  </si>
  <si>
    <t>FLUJO DE EFECTIVO DEL AÑO =</t>
  </si>
  <si>
    <t>AO + AI + AF=</t>
  </si>
  <si>
    <t>PASO 3: DISTRIBUIR</t>
  </si>
  <si>
    <t>Variaciones en Activos y Pasivos</t>
  </si>
  <si>
    <t>Elimina</t>
  </si>
  <si>
    <t>(-) Pago de dividendos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</si>
</sst>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\ ;[Black]\(#,##0\);\-\ ;"/>
    <numFmt numFmtId="165" formatCode="#,##0\ ;[White]\(#,##0\);\-\ ;"/>
    <numFmt numFmtId="166" formatCode="_ * #,##0.00_ ;_ * \-#,##0.00_ ;_ * &quot;-&quot;??_ ;_ @_ "/>
    <numFmt numFmtId="167" formatCode="#,##0\ ;[Red]\(#,##0\);\-\ ;"/>
    <numFmt numFmtId="168" formatCode="_ * #,##0_ ;_ * \-#,##0_ ;_ * &quot;-&quot;??_ ;_ @_ "/>
    <numFmt numFmtId="169" formatCode="_-* #,##0_-;\-* #,##0_-;_-* &quot;-&quot;??_-;_-@_-"/>
    <numFmt numFmtId="170" formatCode="0.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4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60">
    <xf numFmtId="0" fontId="0" fillId="0" borderId="0" xfId="0"/>
    <xf numFmtId="0" fontId="5" fillId="0" borderId="0" xfId="0" applyFont="1"/>
    <xf numFmtId="0" fontId="6" fillId="2" borderId="0" xfId="0" applyFont="1" applyFill="1"/>
    <xf numFmtId="0" fontId="7" fillId="0" borderId="0" xfId="0" applyFont="1"/>
    <xf numFmtId="0" fontId="8" fillId="3" borderId="0" xfId="0" applyFont="1" applyFill="1"/>
    <xf numFmtId="0" fontId="4" fillId="3" borderId="0" xfId="0" applyFont="1" applyFill="1"/>
    <xf numFmtId="0" fontId="6" fillId="3" borderId="0" xfId="0" applyFont="1" applyFill="1"/>
    <xf numFmtId="0" fontId="9" fillId="4" borderId="0" xfId="0" applyFont="1" applyFill="1"/>
    <xf numFmtId="0" fontId="0" fillId="4" borderId="0" xfId="0" applyFill="1"/>
    <xf numFmtId="0" fontId="10" fillId="2" borderId="0" xfId="0" applyFont="1" applyFill="1"/>
    <xf numFmtId="0" fontId="11" fillId="5" borderId="1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12" fillId="7" borderId="4" xfId="0" applyFont="1" applyFill="1" applyBorder="1"/>
    <xf numFmtId="0" fontId="12" fillId="7" borderId="5" xfId="0" applyFont="1" applyFill="1" applyBorder="1"/>
    <xf numFmtId="0" fontId="12" fillId="7" borderId="6" xfId="0" applyFont="1" applyFill="1" applyBorder="1"/>
    <xf numFmtId="0" fontId="12" fillId="6" borderId="4" xfId="0" applyFont="1" applyFill="1" applyBorder="1"/>
    <xf numFmtId="0" fontId="12" fillId="6" borderId="5" xfId="0" applyFont="1" applyFill="1" applyBorder="1"/>
    <xf numFmtId="0" fontId="12" fillId="6" borderId="6" xfId="0" applyFont="1" applyFill="1" applyBorder="1"/>
    <xf numFmtId="0" fontId="13" fillId="0" borderId="0" xfId="0" applyFont="1"/>
    <xf numFmtId="0" fontId="11" fillId="5" borderId="7" xfId="0" applyFont="1" applyFill="1" applyBorder="1" applyAlignment="1">
      <alignment horizontal="left"/>
    </xf>
    <xf numFmtId="0" fontId="11" fillId="5" borderId="0" xfId="0" applyFont="1" applyFill="1" applyAlignment="1">
      <alignment horizontal="left"/>
    </xf>
    <xf numFmtId="0" fontId="11" fillId="5" borderId="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9" xfId="0" applyFont="1" applyFill="1" applyBorder="1" applyAlignment="1">
      <alignment horizontal="left"/>
    </xf>
    <xf numFmtId="0" fontId="11" fillId="5" borderId="10" xfId="0" applyFont="1" applyFill="1" applyBorder="1" applyAlignment="1">
      <alignment horizontal="left"/>
    </xf>
    <xf numFmtId="0" fontId="11" fillId="5" borderId="11" xfId="0" applyFont="1" applyFill="1" applyBorder="1" applyAlignment="1">
      <alignment horizontal="left"/>
    </xf>
    <xf numFmtId="0" fontId="14" fillId="3" borderId="7" xfId="0" applyFont="1" applyFill="1" applyBorder="1"/>
    <xf numFmtId="0" fontId="11" fillId="5" borderId="12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14" fillId="10" borderId="0" xfId="0" applyFont="1" applyFill="1"/>
    <xf numFmtId="0" fontId="4" fillId="10" borderId="0" xfId="0" applyFont="1" applyFill="1"/>
    <xf numFmtId="0" fontId="4" fillId="0" borderId="0" xfId="0" applyFont="1"/>
    <xf numFmtId="0" fontId="5" fillId="4" borderId="0" xfId="0" applyFont="1" applyFill="1"/>
    <xf numFmtId="0" fontId="11" fillId="4" borderId="0" xfId="0" applyFont="1" applyFill="1" applyAlignment="1">
      <alignment horizontal="center"/>
    </xf>
    <xf numFmtId="0" fontId="11" fillId="5" borderId="18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1" fillId="7" borderId="21" xfId="0" applyFont="1" applyFill="1" applyBorder="1" applyAlignment="1">
      <alignment horizontal="center"/>
    </xf>
    <xf numFmtId="0" fontId="11" fillId="17" borderId="22" xfId="0" applyFont="1" applyFill="1" applyBorder="1" applyAlignment="1">
      <alignment horizontal="center"/>
    </xf>
    <xf numFmtId="0" fontId="11" fillId="17" borderId="0" xfId="0" applyFont="1" applyFill="1" applyAlignment="1">
      <alignment horizontal="left"/>
    </xf>
    <xf numFmtId="0" fontId="0" fillId="17" borderId="0" xfId="0" applyFill="1"/>
    <xf numFmtId="0" fontId="5" fillId="4" borderId="18" xfId="0" applyFont="1" applyFill="1" applyBorder="1"/>
    <xf numFmtId="0" fontId="11" fillId="5" borderId="24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17" borderId="26" xfId="0" applyFont="1" applyFill="1" applyBorder="1" applyAlignment="1">
      <alignment horizontal="center"/>
    </xf>
    <xf numFmtId="0" fontId="11" fillId="4" borderId="0" xfId="0" applyFont="1" applyFill="1"/>
    <xf numFmtId="165" fontId="6" fillId="3" borderId="29" xfId="0" applyNumberFormat="1" applyFont="1" applyFill="1" applyBorder="1" applyAlignment="1">
      <alignment horizontal="right" vertical="center" wrapText="1"/>
    </xf>
    <xf numFmtId="165" fontId="6" fillId="3" borderId="12" xfId="0" applyNumberFormat="1" applyFont="1" applyFill="1" applyBorder="1" applyAlignment="1">
      <alignment horizontal="right" vertical="center" wrapText="1"/>
    </xf>
    <xf numFmtId="165" fontId="18" fillId="3" borderId="30" xfId="0" applyNumberFormat="1" applyFont="1" applyFill="1" applyBorder="1" applyAlignment="1">
      <alignment horizontal="right" vertical="center" wrapText="1" indent="1"/>
    </xf>
    <xf numFmtId="166" fontId="6" fillId="3" borderId="31" xfId="2" applyFont="1" applyFill="1" applyBorder="1" applyAlignment="1">
      <alignment horizontal="center" vertical="center" wrapText="1"/>
    </xf>
    <xf numFmtId="166" fontId="19" fillId="3" borderId="0" xfId="2" applyFont="1" applyFill="1" applyBorder="1" applyAlignment="1">
      <alignment horizontal="center" vertical="center" wrapText="1"/>
    </xf>
    <xf numFmtId="0" fontId="11" fillId="17" borderId="0" xfId="0" applyFont="1" applyFill="1" applyAlignment="1">
      <alignment horizontal="center"/>
    </xf>
    <xf numFmtId="0" fontId="5" fillId="17" borderId="0" xfId="0" applyFont="1" applyFill="1"/>
    <xf numFmtId="3" fontId="11" fillId="4" borderId="0" xfId="0" applyNumberFormat="1" applyFont="1" applyFill="1" applyAlignment="1">
      <alignment horizontal="center"/>
    </xf>
    <xf numFmtId="3" fontId="20" fillId="4" borderId="0" xfId="0" applyNumberFormat="1" applyFont="1" applyFill="1"/>
    <xf numFmtId="0" fontId="11" fillId="4" borderId="0" xfId="0" applyFont="1" applyFill="1" applyAlignment="1">
      <alignment horizontal="left"/>
    </xf>
    <xf numFmtId="0" fontId="11" fillId="5" borderId="0" xfId="0" applyFont="1" applyFill="1"/>
    <xf numFmtId="3" fontId="11" fillId="19" borderId="0" xfId="0" applyNumberFormat="1" applyFont="1" applyFill="1"/>
    <xf numFmtId="3" fontId="11" fillId="4" borderId="0" xfId="0" applyNumberFormat="1" applyFont="1" applyFill="1"/>
    <xf numFmtId="3" fontId="11" fillId="0" borderId="0" xfId="0" applyNumberFormat="1" applyFont="1"/>
    <xf numFmtId="3" fontId="5" fillId="4" borderId="0" xfId="0" applyNumberFormat="1" applyFont="1" applyFill="1"/>
    <xf numFmtId="0" fontId="11" fillId="0" borderId="0" xfId="0" applyFont="1"/>
    <xf numFmtId="164" fontId="5" fillId="4" borderId="0" xfId="0" applyNumberFormat="1" applyFont="1" applyFill="1"/>
    <xf numFmtId="165" fontId="5" fillId="0" borderId="0" xfId="0" applyNumberFormat="1" applyFont="1"/>
    <xf numFmtId="164" fontId="5" fillId="0" borderId="0" xfId="0" applyNumberFormat="1" applyFont="1"/>
    <xf numFmtId="164" fontId="11" fillId="0" borderId="0" xfId="0" applyNumberFormat="1" applyFont="1"/>
    <xf numFmtId="164" fontId="14" fillId="0" borderId="0" xfId="0" applyNumberFormat="1" applyFont="1" applyAlignment="1">
      <alignment horizontal="right" vertical="center" wrapText="1"/>
    </xf>
    <xf numFmtId="0" fontId="11" fillId="15" borderId="0" xfId="0" applyFont="1" applyFill="1"/>
    <xf numFmtId="3" fontId="11" fillId="15" borderId="0" xfId="0" applyNumberFormat="1" applyFont="1" applyFill="1"/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left" indent="4"/>
    </xf>
    <xf numFmtId="165" fontId="6" fillId="0" borderId="0" xfId="0" applyNumberFormat="1" applyFont="1"/>
    <xf numFmtId="0" fontId="11" fillId="20" borderId="0" xfId="0" applyFont="1" applyFill="1"/>
    <xf numFmtId="3" fontId="11" fillId="20" borderId="0" xfId="0" applyNumberFormat="1" applyFont="1" applyFill="1"/>
    <xf numFmtId="0" fontId="6" fillId="2" borderId="10" xfId="0" applyFont="1" applyFill="1" applyBorder="1"/>
    <xf numFmtId="0" fontId="11" fillId="20" borderId="0" xfId="0" applyFont="1" applyFill="1" applyAlignment="1">
      <alignment horizontal="left"/>
    </xf>
    <xf numFmtId="3" fontId="5" fillId="20" borderId="0" xfId="0" applyNumberFormat="1" applyFont="1" applyFill="1"/>
    <xf numFmtId="3" fontId="14" fillId="9" borderId="0" xfId="0" applyNumberFormat="1" applyFont="1" applyFill="1"/>
    <xf numFmtId="3" fontId="5" fillId="5" borderId="0" xfId="0" applyNumberFormat="1" applyFont="1" applyFill="1"/>
    <xf numFmtId="3" fontId="5" fillId="0" borderId="0" xfId="0" applyNumberFormat="1" applyFont="1"/>
    <xf numFmtId="0" fontId="5" fillId="22" borderId="0" xfId="0" applyFont="1" applyFill="1" applyAlignment="1">
      <alignment horizontal="left"/>
    </xf>
    <xf numFmtId="3" fontId="5" fillId="22" borderId="0" xfId="0" applyNumberFormat="1" applyFont="1" applyFill="1"/>
    <xf numFmtId="164" fontId="11" fillId="20" borderId="0" xfId="0" applyNumberFormat="1" applyFont="1" applyFill="1"/>
    <xf numFmtId="0" fontId="5" fillId="5" borderId="0" xfId="0" applyFont="1" applyFill="1"/>
    <xf numFmtId="164" fontId="5" fillId="4" borderId="25" xfId="0" applyNumberFormat="1" applyFont="1" applyFill="1" applyBorder="1"/>
    <xf numFmtId="3" fontId="5" fillId="15" borderId="0" xfId="0" applyNumberFormat="1" applyFont="1" applyFill="1"/>
    <xf numFmtId="0" fontId="20" fillId="4" borderId="0" xfId="0" applyFont="1" applyFill="1"/>
    <xf numFmtId="164" fontId="21" fillId="4" borderId="0" xfId="0" applyNumberFormat="1" applyFont="1" applyFill="1"/>
    <xf numFmtId="164" fontId="17" fillId="4" borderId="0" xfId="0" applyNumberFormat="1" applyFont="1" applyFill="1"/>
    <xf numFmtId="3" fontId="11" fillId="20" borderId="25" xfId="0" applyNumberFormat="1" applyFont="1" applyFill="1" applyBorder="1"/>
    <xf numFmtId="0" fontId="11" fillId="4" borderId="0" xfId="0" applyFont="1" applyFill="1" applyAlignment="1">
      <alignment horizontal="left" indent="6"/>
    </xf>
    <xf numFmtId="3" fontId="11" fillId="4" borderId="25" xfId="0" applyNumberFormat="1" applyFont="1" applyFill="1" applyBorder="1"/>
    <xf numFmtId="0" fontId="22" fillId="5" borderId="9" xfId="0" applyFont="1" applyFill="1" applyBorder="1" applyAlignment="1">
      <alignment horizontal="left"/>
    </xf>
    <xf numFmtId="164" fontId="5" fillId="4" borderId="0" xfId="0" applyNumberFormat="1" applyFont="1" applyFill="1" applyAlignment="1">
      <alignment horizontal="right" vertical="center" wrapText="1"/>
    </xf>
    <xf numFmtId="0" fontId="0" fillId="7" borderId="0" xfId="0" applyFill="1"/>
    <xf numFmtId="164" fontId="5" fillId="4" borderId="25" xfId="0" applyNumberFormat="1" applyFont="1" applyFill="1" applyBorder="1" applyAlignment="1">
      <alignment horizontal="right" vertical="center" wrapText="1"/>
    </xf>
    <xf numFmtId="0" fontId="0" fillId="4" borderId="10" xfId="0" applyFill="1" applyBorder="1"/>
    <xf numFmtId="3" fontId="5" fillId="4" borderId="25" xfId="0" applyNumberFormat="1" applyFont="1" applyFill="1" applyBorder="1"/>
    <xf numFmtId="3" fontId="11" fillId="4" borderId="38" xfId="0" applyNumberFormat="1" applyFont="1" applyFill="1" applyBorder="1"/>
    <xf numFmtId="164" fontId="5" fillId="4" borderId="21" xfId="0" applyNumberFormat="1" applyFont="1" applyFill="1" applyBorder="1" applyAlignment="1">
      <alignment horizontal="right" vertical="center" wrapText="1"/>
    </xf>
    <xf numFmtId="0" fontId="11" fillId="21" borderId="0" xfId="0" applyFont="1" applyFill="1"/>
    <xf numFmtId="3" fontId="5" fillId="21" borderId="0" xfId="0" applyNumberFormat="1" applyFont="1" applyFill="1"/>
    <xf numFmtId="3" fontId="11" fillId="21" borderId="0" xfId="0" applyNumberFormat="1" applyFont="1" applyFill="1"/>
    <xf numFmtId="0" fontId="11" fillId="5" borderId="32" xfId="0" applyFont="1" applyFill="1" applyBorder="1" applyAlignment="1">
      <alignment horizontal="left"/>
    </xf>
    <xf numFmtId="0" fontId="11" fillId="5" borderId="21" xfId="0" applyFont="1" applyFill="1" applyBorder="1" applyAlignment="1">
      <alignment horizontal="center"/>
    </xf>
    <xf numFmtId="0" fontId="11" fillId="5" borderId="39" xfId="0" applyFont="1" applyFill="1" applyBorder="1" applyAlignment="1">
      <alignment horizontal="center"/>
    </xf>
    <xf numFmtId="0" fontId="11" fillId="5" borderId="31" xfId="0" applyFont="1" applyFill="1" applyBorder="1" applyAlignment="1">
      <alignment horizontal="left"/>
    </xf>
    <xf numFmtId="0" fontId="11" fillId="5" borderId="0" xfId="0" applyFont="1" applyFill="1" applyAlignment="1">
      <alignment horizontal="center"/>
    </xf>
    <xf numFmtId="0" fontId="11" fillId="5" borderId="33" xfId="0" applyFont="1" applyFill="1" applyBorder="1" applyAlignment="1">
      <alignment horizontal="center"/>
    </xf>
    <xf numFmtId="0" fontId="11" fillId="5" borderId="35" xfId="0" applyFont="1" applyFill="1" applyBorder="1" applyAlignment="1">
      <alignment horizontal="left"/>
    </xf>
    <xf numFmtId="0" fontId="11" fillId="5" borderId="25" xfId="0" applyFont="1" applyFill="1" applyBorder="1" applyAlignment="1">
      <alignment horizontal="center"/>
    </xf>
    <xf numFmtId="0" fontId="11" fillId="5" borderId="40" xfId="0" applyFont="1" applyFill="1" applyBorder="1" applyAlignment="1">
      <alignment horizontal="center"/>
    </xf>
    <xf numFmtId="168" fontId="11" fillId="4" borderId="31" xfId="2" applyNumberFormat="1" applyFont="1" applyFill="1" applyBorder="1" applyAlignment="1">
      <alignment horizontal="left"/>
    </xf>
    <xf numFmtId="168" fontId="11" fillId="4" borderId="0" xfId="2" applyNumberFormat="1" applyFont="1" applyFill="1" applyBorder="1"/>
    <xf numFmtId="168" fontId="11" fillId="4" borderId="21" xfId="2" applyNumberFormat="1" applyFont="1" applyFill="1" applyBorder="1" applyAlignment="1">
      <alignment horizontal="center"/>
    </xf>
    <xf numFmtId="168" fontId="11" fillId="4" borderId="0" xfId="2" applyNumberFormat="1" applyFont="1" applyFill="1" applyBorder="1" applyAlignment="1">
      <alignment horizontal="center"/>
    </xf>
    <xf numFmtId="168" fontId="11" fillId="4" borderId="33" xfId="2" applyNumberFormat="1" applyFont="1" applyFill="1" applyBorder="1"/>
    <xf numFmtId="168" fontId="11" fillId="4" borderId="33" xfId="2" applyNumberFormat="1" applyFont="1" applyFill="1" applyBorder="1" applyAlignment="1">
      <alignment horizontal="center"/>
    </xf>
    <xf numFmtId="168" fontId="11" fillId="15" borderId="4" xfId="2" applyNumberFormat="1" applyFont="1" applyFill="1" applyBorder="1" applyAlignment="1">
      <alignment horizontal="left"/>
    </xf>
    <xf numFmtId="168" fontId="11" fillId="15" borderId="5" xfId="2" applyNumberFormat="1" applyFont="1" applyFill="1" applyBorder="1"/>
    <xf numFmtId="168" fontId="11" fillId="15" borderId="6" xfId="2" applyNumberFormat="1" applyFont="1" applyFill="1" applyBorder="1"/>
    <xf numFmtId="168" fontId="5" fillId="4" borderId="0" xfId="2" applyNumberFormat="1" applyFont="1" applyFill="1" applyBorder="1"/>
    <xf numFmtId="0" fontId="6" fillId="0" borderId="0" xfId="0" applyFont="1"/>
    <xf numFmtId="168" fontId="11" fillId="4" borderId="0" xfId="2" applyNumberFormat="1" applyFont="1" applyFill="1" applyBorder="1" applyAlignment="1">
      <alignment horizontal="left"/>
    </xf>
    <xf numFmtId="0" fontId="17" fillId="0" borderId="0" xfId="0" applyFont="1"/>
    <xf numFmtId="0" fontId="7" fillId="2" borderId="0" xfId="0" applyFont="1" applyFill="1"/>
    <xf numFmtId="0" fontId="21" fillId="4" borderId="0" xfId="0" applyFont="1" applyFill="1"/>
    <xf numFmtId="168" fontId="5" fillId="0" borderId="0" xfId="0" applyNumberFormat="1" applyFont="1"/>
    <xf numFmtId="0" fontId="21" fillId="0" borderId="0" xfId="0" applyFont="1"/>
    <xf numFmtId="0" fontId="15" fillId="3" borderId="0" xfId="0" applyFont="1" applyFill="1"/>
    <xf numFmtId="169" fontId="4" fillId="3" borderId="0" xfId="1" applyNumberFormat="1" applyFont="1" applyFill="1"/>
    <xf numFmtId="169" fontId="0" fillId="0" borderId="0" xfId="1" applyNumberFormat="1" applyFont="1"/>
    <xf numFmtId="0" fontId="0" fillId="0" borderId="1" xfId="0" applyBorder="1"/>
    <xf numFmtId="0" fontId="0" fillId="0" borderId="2" xfId="0" applyBorder="1"/>
    <xf numFmtId="169" fontId="3" fillId="0" borderId="2" xfId="1" applyNumberFormat="1" applyFont="1" applyBorder="1" applyAlignment="1">
      <alignment horizontal="center"/>
    </xf>
    <xf numFmtId="169" fontId="0" fillId="0" borderId="2" xfId="1" applyNumberFormat="1" applyFont="1" applyBorder="1" applyAlignment="1">
      <alignment horizontal="center"/>
    </xf>
    <xf numFmtId="0" fontId="0" fillId="0" borderId="3" xfId="0" applyBorder="1"/>
    <xf numFmtId="0" fontId="3" fillId="17" borderId="7" xfId="0" applyFont="1" applyFill="1" applyBorder="1"/>
    <xf numFmtId="0" fontId="3" fillId="17" borderId="0" xfId="0" applyFont="1" applyFill="1"/>
    <xf numFmtId="169" fontId="3" fillId="17" borderId="0" xfId="1" applyNumberFormat="1" applyFont="1" applyFill="1" applyBorder="1"/>
    <xf numFmtId="170" fontId="3" fillId="0" borderId="0" xfId="0" applyNumberFormat="1" applyFont="1"/>
    <xf numFmtId="9" fontId="0" fillId="0" borderId="0" xfId="0" applyNumberFormat="1"/>
    <xf numFmtId="0" fontId="0" fillId="0" borderId="8" xfId="0" applyBorder="1"/>
    <xf numFmtId="0" fontId="23" fillId="24" borderId="7" xfId="0" applyFont="1" applyFill="1" applyBorder="1"/>
    <xf numFmtId="0" fontId="23" fillId="24" borderId="0" xfId="0" applyFont="1" applyFill="1"/>
    <xf numFmtId="169" fontId="23" fillId="24" borderId="0" xfId="1" applyNumberFormat="1" applyFont="1" applyFill="1" applyBorder="1"/>
    <xf numFmtId="0" fontId="0" fillId="19" borderId="0" xfId="0" applyFill="1"/>
    <xf numFmtId="0" fontId="3" fillId="19" borderId="0" xfId="0" applyFont="1" applyFill="1"/>
    <xf numFmtId="0" fontId="3" fillId="7" borderId="7" xfId="0" applyFont="1" applyFill="1" applyBorder="1"/>
    <xf numFmtId="0" fontId="3" fillId="7" borderId="0" xfId="0" applyFont="1" applyFill="1"/>
    <xf numFmtId="169" fontId="3" fillId="7" borderId="0" xfId="1" applyNumberFormat="1" applyFont="1" applyFill="1" applyBorder="1"/>
    <xf numFmtId="170" fontId="23" fillId="14" borderId="0" xfId="0" applyNumberFormat="1" applyFont="1" applyFill="1"/>
    <xf numFmtId="3" fontId="23" fillId="14" borderId="0" xfId="0" applyNumberFormat="1" applyFont="1" applyFill="1"/>
    <xf numFmtId="0" fontId="0" fillId="19" borderId="7" xfId="0" applyFill="1" applyBorder="1"/>
    <xf numFmtId="169" fontId="0" fillId="19" borderId="0" xfId="1" applyNumberFormat="1" applyFont="1" applyFill="1" applyBorder="1"/>
    <xf numFmtId="169" fontId="0" fillId="0" borderId="0" xfId="0" applyNumberFormat="1"/>
    <xf numFmtId="0" fontId="3" fillId="0" borderId="0" xfId="0" applyFont="1"/>
    <xf numFmtId="0" fontId="0" fillId="0" borderId="7" xfId="0" applyBorder="1"/>
    <xf numFmtId="169" fontId="0" fillId="0" borderId="0" xfId="1" applyNumberFormat="1" applyFont="1" applyBorder="1"/>
    <xf numFmtId="0" fontId="0" fillId="17" borderId="1" xfId="0" applyFill="1" applyBorder="1"/>
    <xf numFmtId="0" fontId="0" fillId="17" borderId="2" xfId="0" applyFill="1" applyBorder="1"/>
    <xf numFmtId="0" fontId="3" fillId="17" borderId="2" xfId="0" applyFont="1" applyFill="1" applyBorder="1"/>
    <xf numFmtId="0" fontId="0" fillId="20" borderId="2" xfId="0" applyFill="1" applyBorder="1"/>
    <xf numFmtId="0" fontId="0" fillId="17" borderId="3" xfId="0" applyFill="1" applyBorder="1" applyAlignment="1">
      <alignment horizontal="center"/>
    </xf>
    <xf numFmtId="0" fontId="0" fillId="17" borderId="9" xfId="0" applyFill="1" applyBorder="1"/>
    <xf numFmtId="0" fontId="0" fillId="17" borderId="10" xfId="0" applyFill="1" applyBorder="1"/>
    <xf numFmtId="0" fontId="3" fillId="5" borderId="10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3" fillId="17" borderId="10" xfId="0" applyFont="1" applyFill="1" applyBorder="1" applyAlignment="1">
      <alignment horizontal="center"/>
    </xf>
    <xf numFmtId="0" fontId="0" fillId="20" borderId="10" xfId="0" applyFill="1" applyBorder="1" applyAlignment="1">
      <alignment horizontal="center"/>
    </xf>
    <xf numFmtId="0" fontId="0" fillId="17" borderId="11" xfId="0" applyFill="1" applyBorder="1" applyAlignment="1">
      <alignment horizontal="center"/>
    </xf>
    <xf numFmtId="0" fontId="3" fillId="0" borderId="7" xfId="0" applyFont="1" applyBorder="1"/>
    <xf numFmtId="0" fontId="0" fillId="20" borderId="0" xfId="0" applyFill="1"/>
    <xf numFmtId="169" fontId="0" fillId="19" borderId="7" xfId="1" applyNumberFormat="1" applyFont="1" applyFill="1" applyBorder="1"/>
    <xf numFmtId="169" fontId="1" fillId="19" borderId="0" xfId="1" applyNumberFormat="1" applyFont="1" applyFill="1" applyBorder="1"/>
    <xf numFmtId="169" fontId="0" fillId="20" borderId="0" xfId="0" applyNumberFormat="1" applyFill="1"/>
    <xf numFmtId="169" fontId="0" fillId="0" borderId="8" xfId="0" applyNumberFormat="1" applyBorder="1"/>
    <xf numFmtId="0" fontId="0" fillId="0" borderId="9" xfId="0" applyBorder="1"/>
    <xf numFmtId="0" fontId="0" fillId="0" borderId="10" xfId="0" applyBorder="1"/>
    <xf numFmtId="169" fontId="0" fillId="0" borderId="10" xfId="1" applyNumberFormat="1" applyFont="1" applyBorder="1"/>
    <xf numFmtId="0" fontId="0" fillId="20" borderId="10" xfId="0" applyFill="1" applyBorder="1"/>
    <xf numFmtId="169" fontId="23" fillId="11" borderId="11" xfId="0" applyNumberFormat="1" applyFont="1" applyFill="1" applyBorder="1"/>
    <xf numFmtId="0" fontId="3" fillId="0" borderId="1" xfId="0" applyFont="1" applyBorder="1"/>
    <xf numFmtId="170" fontId="23" fillId="0" borderId="0" xfId="0" applyNumberFormat="1" applyFont="1"/>
    <xf numFmtId="170" fontId="0" fillId="0" borderId="0" xfId="0" applyNumberFormat="1"/>
    <xf numFmtId="169" fontId="0" fillId="17" borderId="2" xfId="1" applyNumberFormat="1" applyFont="1" applyFill="1" applyBorder="1"/>
    <xf numFmtId="0" fontId="0" fillId="17" borderId="3" xfId="0" applyFill="1" applyBorder="1"/>
    <xf numFmtId="0" fontId="0" fillId="17" borderId="10" xfId="0" applyFill="1" applyBorder="1" applyAlignment="1">
      <alignment horizontal="center"/>
    </xf>
    <xf numFmtId="0" fontId="0" fillId="17" borderId="9" xfId="0" applyFill="1" applyBorder="1" applyAlignment="1">
      <alignment horizontal="center"/>
    </xf>
    <xf numFmtId="0" fontId="0" fillId="24" borderId="0" xfId="0" applyFill="1"/>
    <xf numFmtId="169" fontId="0" fillId="24" borderId="0" xfId="1" applyNumberFormat="1" applyFont="1" applyFill="1" applyBorder="1"/>
    <xf numFmtId="169" fontId="0" fillId="0" borderId="7" xfId="0" applyNumberFormat="1" applyBorder="1"/>
    <xf numFmtId="169" fontId="0" fillId="11" borderId="0" xfId="0" applyNumberFormat="1" applyFill="1"/>
    <xf numFmtId="169" fontId="3" fillId="24" borderId="41" xfId="0" applyNumberFormat="1" applyFont="1" applyFill="1" applyBorder="1"/>
    <xf numFmtId="169" fontId="3" fillId="0" borderId="8" xfId="0" applyNumberFormat="1" applyFont="1" applyBorder="1"/>
    <xf numFmtId="0" fontId="0" fillId="0" borderId="11" xfId="0" applyBorder="1"/>
    <xf numFmtId="0" fontId="0" fillId="18" borderId="7" xfId="0" applyFill="1" applyBorder="1"/>
    <xf numFmtId="0" fontId="0" fillId="18" borderId="0" xfId="0" applyFill="1"/>
    <xf numFmtId="169" fontId="1" fillId="18" borderId="0" xfId="1" applyNumberFormat="1" applyFont="1" applyFill="1" applyBorder="1"/>
    <xf numFmtId="169" fontId="3" fillId="18" borderId="0" xfId="1" applyNumberFormat="1" applyFont="1" applyFill="1" applyBorder="1"/>
    <xf numFmtId="169" fontId="0" fillId="18" borderId="0" xfId="1" applyNumberFormat="1" applyFont="1" applyFill="1" applyBorder="1"/>
    <xf numFmtId="169" fontId="23" fillId="0" borderId="0" xfId="0" applyNumberFormat="1" applyFont="1"/>
    <xf numFmtId="169" fontId="23" fillId="11" borderId="0" xfId="0" applyNumberFormat="1" applyFont="1" applyFill="1"/>
    <xf numFmtId="0" fontId="2" fillId="0" borderId="8" xfId="0" applyFont="1" applyBorder="1"/>
    <xf numFmtId="169" fontId="23" fillId="0" borderId="0" xfId="1" applyNumberFormat="1" applyFont="1"/>
    <xf numFmtId="169" fontId="3" fillId="0" borderId="0" xfId="1" applyNumberFormat="1" applyFont="1" applyBorder="1" applyAlignment="1">
      <alignment horizontal="center"/>
    </xf>
    <xf numFmtId="169" fontId="0" fillId="0" borderId="0" xfId="1" applyNumberFormat="1" applyFont="1" applyBorder="1" applyAlignment="1">
      <alignment horizontal="center"/>
    </xf>
    <xf numFmtId="0" fontId="3" fillId="18" borderId="7" xfId="0" applyFont="1" applyFill="1" applyBorder="1"/>
    <xf numFmtId="0" fontId="3" fillId="18" borderId="0" xfId="0" applyFont="1" applyFill="1"/>
    <xf numFmtId="0" fontId="0" fillId="15" borderId="7" xfId="0" applyFill="1" applyBorder="1"/>
    <xf numFmtId="0" fontId="0" fillId="15" borderId="0" xfId="0" applyFill="1"/>
    <xf numFmtId="169" fontId="1" fillId="15" borderId="0" xfId="1" applyNumberFormat="1" applyFont="1" applyFill="1" applyBorder="1"/>
    <xf numFmtId="169" fontId="1" fillId="11" borderId="0" xfId="1" applyNumberFormat="1" applyFont="1" applyFill="1" applyBorder="1"/>
    <xf numFmtId="169" fontId="3" fillId="15" borderId="41" xfId="1" applyNumberFormat="1" applyFont="1" applyFill="1" applyBorder="1"/>
    <xf numFmtId="169" fontId="3" fillId="15" borderId="0" xfId="1" applyNumberFormat="1" applyFont="1" applyFill="1" applyBorder="1"/>
    <xf numFmtId="169" fontId="0" fillId="15" borderId="0" xfId="1" applyNumberFormat="1" applyFont="1" applyFill="1" applyBorder="1"/>
    <xf numFmtId="169" fontId="0" fillId="11" borderId="0" xfId="1" applyNumberFormat="1" applyFont="1" applyFill="1" applyBorder="1"/>
    <xf numFmtId="169" fontId="3" fillId="0" borderId="41" xfId="0" applyNumberFormat="1" applyFont="1" applyBorder="1"/>
    <xf numFmtId="169" fontId="0" fillId="18" borderId="0" xfId="0" applyNumberFormat="1" applyFill="1"/>
    <xf numFmtId="169" fontId="0" fillId="18" borderId="7" xfId="0" applyNumberFormat="1" applyFill="1" applyBorder="1"/>
    <xf numFmtId="0" fontId="0" fillId="18" borderId="8" xfId="0" applyFill="1" applyBorder="1"/>
    <xf numFmtId="169" fontId="0" fillId="18" borderId="8" xfId="0" applyNumberFormat="1" applyFill="1" applyBorder="1"/>
    <xf numFmtId="0" fontId="3" fillId="23" borderId="7" xfId="0" applyFont="1" applyFill="1" applyBorder="1"/>
    <xf numFmtId="0" fontId="3" fillId="23" borderId="0" xfId="0" applyFont="1" applyFill="1"/>
    <xf numFmtId="169" fontId="3" fillId="23" borderId="0" xfId="1" applyNumberFormat="1" applyFont="1" applyFill="1" applyBorder="1"/>
    <xf numFmtId="169" fontId="23" fillId="23" borderId="0" xfId="1" applyNumberFormat="1" applyFont="1" applyFill="1" applyBorder="1" applyAlignment="1">
      <alignment horizontal="center"/>
    </xf>
    <xf numFmtId="169" fontId="23" fillId="23" borderId="0" xfId="1" applyNumberFormat="1" applyFont="1" applyFill="1" applyBorder="1"/>
    <xf numFmtId="169" fontId="23" fillId="0" borderId="0" xfId="1" applyNumberFormat="1" applyFont="1" applyBorder="1" applyAlignment="1">
      <alignment horizontal="center"/>
    </xf>
    <xf numFmtId="0" fontId="0" fillId="20" borderId="17" xfId="0" applyFill="1" applyBorder="1"/>
    <xf numFmtId="0" fontId="0" fillId="17" borderId="17" xfId="0" applyFill="1" applyBorder="1" applyAlignment="1">
      <alignment horizontal="center"/>
    </xf>
    <xf numFmtId="0" fontId="0" fillId="20" borderId="27" xfId="0" applyFill="1" applyBorder="1" applyAlignment="1">
      <alignment horizontal="center"/>
    </xf>
    <xf numFmtId="0" fontId="0" fillId="17" borderId="27" xfId="0" applyFill="1" applyBorder="1" applyAlignment="1">
      <alignment horizontal="center"/>
    </xf>
    <xf numFmtId="0" fontId="0" fillId="20" borderId="23" xfId="0" applyFill="1" applyBorder="1"/>
    <xf numFmtId="0" fontId="0" fillId="0" borderId="23" xfId="0" applyBorder="1"/>
    <xf numFmtId="169" fontId="0" fillId="11" borderId="23" xfId="0" applyNumberFormat="1" applyFill="1" applyBorder="1"/>
    <xf numFmtId="169" fontId="0" fillId="20" borderId="23" xfId="0" applyNumberFormat="1" applyFill="1" applyBorder="1"/>
    <xf numFmtId="169" fontId="0" fillId="0" borderId="23" xfId="0" applyNumberFormat="1" applyBorder="1"/>
    <xf numFmtId="0" fontId="0" fillId="20" borderId="27" xfId="0" applyFill="1" applyBorder="1"/>
    <xf numFmtId="169" fontId="23" fillId="11" borderId="27" xfId="0" applyNumberFormat="1" applyFont="1" applyFill="1" applyBorder="1"/>
    <xf numFmtId="0" fontId="11" fillId="5" borderId="14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169" fontId="3" fillId="17" borderId="2" xfId="1" quotePrefix="1" applyNumberFormat="1" applyFont="1" applyFill="1" applyBorder="1" applyAlignment="1">
      <alignment horizontal="center"/>
    </xf>
    <xf numFmtId="169" fontId="3" fillId="17" borderId="2" xfId="1" applyNumberFormat="1" applyFont="1" applyFill="1" applyBorder="1" applyAlignment="1">
      <alignment horizontal="center"/>
    </xf>
    <xf numFmtId="3" fontId="5" fillId="22" borderId="31" xfId="0" applyNumberFormat="1" applyFont="1" applyFill="1" applyBorder="1" applyAlignment="1">
      <alignment horizontal="left"/>
    </xf>
    <xf numFmtId="168" fontId="5" fillId="22" borderId="0" xfId="2" applyNumberFormat="1" applyFont="1" applyFill="1" applyBorder="1"/>
    <xf numFmtId="168" fontId="5" fillId="22" borderId="33" xfId="2" applyNumberFormat="1" applyFont="1" applyFill="1" applyBorder="1"/>
    <xf numFmtId="168" fontId="11" fillId="22" borderId="0" xfId="2" applyNumberFormat="1" applyFont="1" applyFill="1" applyBorder="1"/>
    <xf numFmtId="168" fontId="20" fillId="22" borderId="0" xfId="2" applyNumberFormat="1" applyFont="1" applyFill="1" applyBorder="1"/>
    <xf numFmtId="0" fontId="8" fillId="8" borderId="5" xfId="0" applyFont="1" applyFill="1" applyBorder="1"/>
    <xf numFmtId="0" fontId="13" fillId="8" borderId="5" xfId="0" applyFont="1" applyFill="1" applyBorder="1"/>
    <xf numFmtId="0" fontId="6" fillId="2" borderId="5" xfId="0" applyFont="1" applyFill="1" applyBorder="1"/>
    <xf numFmtId="0" fontId="13" fillId="8" borderId="6" xfId="0" applyFont="1" applyFill="1" applyBorder="1"/>
    <xf numFmtId="0" fontId="18" fillId="22" borderId="7" xfId="0" applyFont="1" applyFill="1" applyBorder="1"/>
    <xf numFmtId="165" fontId="6" fillId="3" borderId="34" xfId="2" applyNumberFormat="1" applyFont="1" applyFill="1" applyBorder="1" applyAlignment="1">
      <alignment horizontal="right" vertical="center" wrapText="1"/>
    </xf>
    <xf numFmtId="164" fontId="6" fillId="3" borderId="34" xfId="2" applyNumberFormat="1" applyFont="1" applyFill="1" applyBorder="1" applyAlignment="1">
      <alignment horizontal="right" vertical="center" wrapText="1"/>
    </xf>
    <xf numFmtId="168" fontId="6" fillId="3" borderId="42" xfId="2" applyNumberFormat="1" applyFont="1" applyFill="1" applyBorder="1" applyAlignment="1">
      <alignment horizontal="right" vertical="center" wrapText="1"/>
    </xf>
    <xf numFmtId="168" fontId="6" fillId="3" borderId="34" xfId="2" applyNumberFormat="1" applyFont="1" applyFill="1" applyBorder="1" applyAlignment="1">
      <alignment horizontal="right" vertical="center" wrapText="1"/>
    </xf>
    <xf numFmtId="164" fontId="16" fillId="22" borderId="0" xfId="0" applyNumberFormat="1" applyFont="1" applyFill="1" applyBorder="1" applyAlignment="1">
      <alignment horizontal="right" vertical="center" wrapText="1"/>
    </xf>
    <xf numFmtId="164" fontId="11" fillId="22" borderId="0" xfId="0" applyNumberFormat="1" applyFont="1" applyFill="1" applyBorder="1" applyAlignment="1">
      <alignment horizontal="right" vertical="center" wrapText="1"/>
    </xf>
    <xf numFmtId="0" fontId="5" fillId="22" borderId="0" xfId="0" applyFont="1" applyFill="1" applyBorder="1"/>
    <xf numFmtId="164" fontId="11" fillId="22" borderId="0" xfId="0" applyNumberFormat="1" applyFont="1" applyFill="1" applyBorder="1"/>
    <xf numFmtId="167" fontId="16" fillId="22" borderId="0" xfId="0" applyNumberFormat="1" applyFont="1" applyFill="1" applyBorder="1" applyAlignment="1">
      <alignment horizontal="right" vertical="center" wrapText="1"/>
    </xf>
    <xf numFmtId="0" fontId="11" fillId="22" borderId="0" xfId="0" applyFont="1" applyFill="1" applyBorder="1"/>
    <xf numFmtId="164" fontId="5" fillId="22" borderId="0" xfId="0" applyNumberFormat="1" applyFont="1" applyFill="1" applyBorder="1" applyAlignment="1">
      <alignment horizontal="right" vertical="center" wrapText="1"/>
    </xf>
    <xf numFmtId="164" fontId="5" fillId="22" borderId="0" xfId="0" applyNumberFormat="1" applyFont="1" applyFill="1" applyBorder="1"/>
    <xf numFmtId="165" fontId="6" fillId="3" borderId="28" xfId="2" applyNumberFormat="1" applyFont="1" applyFill="1" applyBorder="1" applyAlignment="1">
      <alignment horizontal="right" vertical="center" wrapText="1"/>
    </xf>
    <xf numFmtId="0" fontId="18" fillId="22" borderId="0" xfId="0" applyFont="1" applyFill="1" applyBorder="1"/>
    <xf numFmtId="0" fontId="11" fillId="5" borderId="44" xfId="0" applyFont="1" applyFill="1" applyBorder="1" applyAlignment="1">
      <alignment horizontal="center"/>
    </xf>
    <xf numFmtId="0" fontId="11" fillId="5" borderId="45" xfId="0" applyFont="1" applyFill="1" applyBorder="1" applyAlignment="1">
      <alignment horizontal="center"/>
    </xf>
    <xf numFmtId="0" fontId="11" fillId="5" borderId="29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center"/>
    </xf>
    <xf numFmtId="0" fontId="11" fillId="4" borderId="36" xfId="0" applyFont="1" applyFill="1" applyBorder="1" applyAlignment="1">
      <alignment horizontal="center"/>
    </xf>
    <xf numFmtId="0" fontId="6" fillId="2" borderId="0" xfId="0" applyFont="1" applyFill="1" applyBorder="1"/>
    <xf numFmtId="0" fontId="11" fillId="5" borderId="46" xfId="0" applyFont="1" applyFill="1" applyBorder="1" applyAlignment="1">
      <alignment horizontal="center"/>
    </xf>
    <xf numFmtId="0" fontId="17" fillId="5" borderId="31" xfId="0" applyFont="1" applyFill="1" applyBorder="1" applyAlignment="1">
      <alignment horizontal="center"/>
    </xf>
    <xf numFmtId="165" fontId="18" fillId="3" borderId="0" xfId="0" applyNumberFormat="1" applyFont="1" applyFill="1" applyBorder="1" applyAlignment="1">
      <alignment horizontal="right" vertical="center" wrapText="1" indent="1"/>
    </xf>
    <xf numFmtId="165" fontId="6" fillId="3" borderId="43" xfId="2" applyNumberFormat="1" applyFont="1" applyFill="1" applyBorder="1" applyAlignment="1">
      <alignment horizontal="right" vertical="center" wrapText="1"/>
    </xf>
    <xf numFmtId="0" fontId="16" fillId="12" borderId="7" xfId="0" applyFont="1" applyFill="1" applyBorder="1" applyAlignment="1">
      <alignment horizontal="center"/>
    </xf>
    <xf numFmtId="0" fontId="16" fillId="12" borderId="0" xfId="0" applyFont="1" applyFill="1" applyBorder="1" applyAlignment="1">
      <alignment horizontal="center"/>
    </xf>
    <xf numFmtId="0" fontId="16" fillId="14" borderId="0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11" fillId="17" borderId="20" xfId="0" applyFont="1" applyFill="1" applyBorder="1" applyAlignment="1">
      <alignment horizontal="center"/>
    </xf>
    <xf numFmtId="0" fontId="11" fillId="7" borderId="48" xfId="0" applyFont="1" applyFill="1" applyBorder="1" applyAlignment="1">
      <alignment horizontal="center"/>
    </xf>
    <xf numFmtId="0" fontId="11" fillId="17" borderId="49" xfId="0" applyFont="1" applyFill="1" applyBorder="1" applyAlignment="1">
      <alignment horizontal="center"/>
    </xf>
    <xf numFmtId="166" fontId="6" fillId="3" borderId="7" xfId="2" applyFont="1" applyFill="1" applyBorder="1" applyAlignment="1">
      <alignment horizontal="center" vertical="center" wrapText="1"/>
    </xf>
    <xf numFmtId="166" fontId="6" fillId="3" borderId="13" xfId="2" applyFont="1" applyFill="1" applyBorder="1" applyAlignment="1">
      <alignment horizontal="center" vertical="center" wrapText="1"/>
    </xf>
    <xf numFmtId="164" fontId="16" fillId="22" borderId="7" xfId="0" applyNumberFormat="1" applyFont="1" applyFill="1" applyBorder="1" applyAlignment="1">
      <alignment horizontal="right" vertical="center" wrapText="1"/>
    </xf>
    <xf numFmtId="0" fontId="5" fillId="22" borderId="8" xfId="0" applyFont="1" applyFill="1" applyBorder="1"/>
    <xf numFmtId="164" fontId="11" fillId="22" borderId="8" xfId="0" applyNumberFormat="1" applyFont="1" applyFill="1" applyBorder="1"/>
    <xf numFmtId="164" fontId="11" fillId="22" borderId="7" xfId="0" applyNumberFormat="1" applyFont="1" applyFill="1" applyBorder="1" applyAlignment="1">
      <alignment horizontal="right" vertical="center" wrapText="1"/>
    </xf>
    <xf numFmtId="0" fontId="16" fillId="14" borderId="7" xfId="0" applyFont="1" applyFill="1" applyBorder="1" applyAlignment="1">
      <alignment horizontal="center"/>
    </xf>
    <xf numFmtId="0" fontId="11" fillId="17" borderId="24" xfId="0" applyFont="1" applyFill="1" applyBorder="1" applyAlignment="1">
      <alignment horizontal="center"/>
    </xf>
    <xf numFmtId="0" fontId="11" fillId="17" borderId="50" xfId="0" applyFont="1" applyFill="1" applyBorder="1" applyAlignment="1">
      <alignment horizontal="center"/>
    </xf>
    <xf numFmtId="0" fontId="5" fillId="22" borderId="7" xfId="0" applyFont="1" applyFill="1" applyBorder="1"/>
    <xf numFmtId="164" fontId="5" fillId="22" borderId="7" xfId="0" applyNumberFormat="1" applyFont="1" applyFill="1" applyBorder="1"/>
    <xf numFmtId="164" fontId="11" fillId="22" borderId="7" xfId="0" applyNumberFormat="1" applyFont="1" applyFill="1" applyBorder="1"/>
    <xf numFmtId="0" fontId="11" fillId="22" borderId="7" xfId="0" applyFont="1" applyFill="1" applyBorder="1"/>
    <xf numFmtId="0" fontId="15" fillId="3" borderId="41" xfId="0" applyFont="1" applyFill="1" applyBorder="1" applyAlignment="1">
      <alignment horizontal="center" vertical="center"/>
    </xf>
    <xf numFmtId="0" fontId="16" fillId="13" borderId="23" xfId="0" applyFont="1" applyFill="1" applyBorder="1" applyAlignment="1">
      <alignment horizontal="center"/>
    </xf>
    <xf numFmtId="0" fontId="11" fillId="16" borderId="51" xfId="0" applyFont="1" applyFill="1" applyBorder="1" applyAlignment="1">
      <alignment horizontal="center"/>
    </xf>
    <xf numFmtId="0" fontId="11" fillId="16" borderId="52" xfId="0" applyFont="1" applyFill="1" applyBorder="1" applyAlignment="1">
      <alignment horizontal="center"/>
    </xf>
    <xf numFmtId="166" fontId="6" fillId="3" borderId="23" xfId="2" applyFont="1" applyFill="1" applyBorder="1" applyAlignment="1">
      <alignment horizontal="center" vertical="center" wrapText="1"/>
    </xf>
    <xf numFmtId="0" fontId="5" fillId="22" borderId="23" xfId="0" applyFont="1" applyFill="1" applyBorder="1"/>
    <xf numFmtId="164" fontId="11" fillId="22" borderId="23" xfId="0" applyNumberFormat="1" applyFont="1" applyFill="1" applyBorder="1"/>
    <xf numFmtId="0" fontId="11" fillId="22" borderId="23" xfId="0" applyFont="1" applyFill="1" applyBorder="1"/>
    <xf numFmtId="164" fontId="5" fillId="22" borderId="23" xfId="0" applyNumberFormat="1" applyFont="1" applyFill="1" applyBorder="1"/>
    <xf numFmtId="164" fontId="0" fillId="4" borderId="0" xfId="0" applyNumberFormat="1" applyFill="1"/>
    <xf numFmtId="167" fontId="0" fillId="4" borderId="0" xfId="0" applyNumberFormat="1" applyFill="1"/>
    <xf numFmtId="0" fontId="10" fillId="2" borderId="5" xfId="0" applyFont="1" applyFill="1" applyBorder="1"/>
    <xf numFmtId="0" fontId="5" fillId="0" borderId="23" xfId="0" applyFont="1" applyBorder="1"/>
    <xf numFmtId="0" fontId="5" fillId="0" borderId="27" xfId="0" applyFont="1" applyBorder="1"/>
    <xf numFmtId="0" fontId="26" fillId="7" borderId="0" xfId="0" applyFont="1" applyFill="1"/>
    <xf numFmtId="0" fontId="27" fillId="0" borderId="0" xfId="0" applyFont="1"/>
    <xf numFmtId="164" fontId="16" fillId="11" borderId="0" xfId="0" applyNumberFormat="1" applyFont="1" applyFill="1" applyBorder="1" applyAlignment="1">
      <alignment horizontal="right" vertical="center" wrapText="1"/>
    </xf>
    <xf numFmtId="167" fontId="16" fillId="11" borderId="0" xfId="0" applyNumberFormat="1" applyFont="1" applyFill="1" applyBorder="1" applyAlignment="1">
      <alignment horizontal="right" vertical="center" wrapText="1"/>
    </xf>
    <xf numFmtId="164" fontId="18" fillId="11" borderId="0" xfId="0" applyNumberFormat="1" applyFont="1" applyFill="1" applyBorder="1" applyAlignment="1">
      <alignment horizontal="right" vertical="center" wrapText="1"/>
    </xf>
    <xf numFmtId="167" fontId="16" fillId="7" borderId="0" xfId="0" applyNumberFormat="1" applyFont="1" applyFill="1" applyBorder="1" applyAlignment="1">
      <alignment horizontal="right" vertical="center" wrapText="1"/>
    </xf>
    <xf numFmtId="164" fontId="16" fillId="7" borderId="0" xfId="0" applyNumberFormat="1" applyFont="1" applyFill="1" applyBorder="1" applyAlignment="1">
      <alignment horizontal="right" vertical="center" wrapText="1"/>
    </xf>
    <xf numFmtId="0" fontId="12" fillId="24" borderId="4" xfId="0" applyFont="1" applyFill="1" applyBorder="1"/>
    <xf numFmtId="0" fontId="12" fillId="24" borderId="5" xfId="0" applyFont="1" applyFill="1" applyBorder="1"/>
    <xf numFmtId="0" fontId="11" fillId="24" borderId="47" xfId="0" applyFont="1" applyFill="1" applyBorder="1" applyAlignment="1">
      <alignment horizontal="center"/>
    </xf>
    <xf numFmtId="164" fontId="16" fillId="24" borderId="0" xfId="0" applyNumberFormat="1" applyFont="1" applyFill="1" applyBorder="1" applyAlignment="1">
      <alignment horizontal="right" vertical="center" wrapText="1"/>
    </xf>
    <xf numFmtId="0" fontId="18" fillId="24" borderId="0" xfId="0" applyFont="1" applyFill="1" applyBorder="1"/>
    <xf numFmtId="0" fontId="25" fillId="7" borderId="0" xfId="0" applyFont="1" applyFill="1"/>
    <xf numFmtId="164" fontId="25" fillId="7" borderId="0" xfId="0" applyNumberFormat="1" applyFont="1" applyFill="1"/>
    <xf numFmtId="164" fontId="18" fillId="7" borderId="8" xfId="0" applyNumberFormat="1" applyFont="1" applyFill="1" applyBorder="1" applyAlignment="1">
      <alignment horizontal="right" vertical="center" wrapText="1" indent="1"/>
    </xf>
    <xf numFmtId="165" fontId="29" fillId="3" borderId="41" xfId="0" applyNumberFormat="1" applyFont="1" applyFill="1" applyBorder="1" applyAlignment="1">
      <alignment horizontal="right" vertical="center" wrapText="1"/>
    </xf>
    <xf numFmtId="165" fontId="31" fillId="7" borderId="41" xfId="0" applyNumberFormat="1" applyFont="1" applyFill="1" applyBorder="1" applyAlignment="1">
      <alignment horizontal="right" vertical="center" wrapText="1"/>
    </xf>
    <xf numFmtId="165" fontId="31" fillId="7" borderId="4" xfId="0" applyNumberFormat="1" applyFont="1" applyFill="1" applyBorder="1" applyAlignment="1">
      <alignment horizontal="right" vertical="center" wrapText="1"/>
    </xf>
    <xf numFmtId="165" fontId="31" fillId="7" borderId="43" xfId="0" applyNumberFormat="1" applyFont="1" applyFill="1" applyBorder="1" applyAlignment="1">
      <alignment horizontal="right" vertical="center" wrapText="1"/>
    </xf>
    <xf numFmtId="165" fontId="31" fillId="7" borderId="28" xfId="0" applyNumberFormat="1" applyFont="1" applyFill="1" applyBorder="1" applyAlignment="1">
      <alignment horizontal="right" vertical="center" wrapText="1"/>
    </xf>
    <xf numFmtId="164" fontId="30" fillId="24" borderId="43" xfId="0" applyNumberFormat="1" applyFont="1" applyFill="1" applyBorder="1" applyAlignment="1">
      <alignment horizontal="right" vertical="center" wrapText="1"/>
    </xf>
    <xf numFmtId="164" fontId="30" fillId="7" borderId="41" xfId="0" applyNumberFormat="1" applyFont="1" applyFill="1" applyBorder="1" applyAlignment="1">
      <alignment horizontal="right" vertical="center" wrapText="1"/>
    </xf>
    <xf numFmtId="164" fontId="16" fillId="24" borderId="1" xfId="0" applyNumberFormat="1" applyFont="1" applyFill="1" applyBorder="1" applyAlignment="1">
      <alignment horizontal="right" vertical="center" wrapText="1"/>
    </xf>
    <xf numFmtId="164" fontId="5" fillId="4" borderId="3" xfId="0" applyNumberFormat="1" applyFont="1" applyFill="1" applyBorder="1"/>
    <xf numFmtId="0" fontId="5" fillId="4" borderId="9" xfId="0" applyFont="1" applyFill="1" applyBorder="1" applyAlignment="1">
      <alignment horizontal="left"/>
    </xf>
    <xf numFmtId="164" fontId="11" fillId="4" borderId="11" xfId="0" applyNumberFormat="1" applyFont="1" applyFill="1" applyBorder="1"/>
    <xf numFmtId="164" fontId="11" fillId="26" borderId="9" xfId="0" applyNumberFormat="1" applyFont="1" applyFill="1" applyBorder="1" applyAlignment="1">
      <alignment horizontal="right" vertical="center" wrapText="1"/>
    </xf>
    <xf numFmtId="164" fontId="5" fillId="4" borderId="11" xfId="0" applyNumberFormat="1" applyFont="1" applyFill="1" applyBorder="1"/>
    <xf numFmtId="164" fontId="16" fillId="24" borderId="41" xfId="0" applyNumberFormat="1" applyFont="1" applyFill="1" applyBorder="1" applyAlignment="1">
      <alignment horizontal="right" vertical="center" wrapText="1"/>
    </xf>
    <xf numFmtId="164" fontId="16" fillId="24" borderId="6" xfId="0" applyNumberFormat="1" applyFont="1" applyFill="1" applyBorder="1" applyAlignment="1">
      <alignment horizontal="right" vertical="center" wrapText="1"/>
    </xf>
    <xf numFmtId="164" fontId="11" fillId="26" borderId="6" xfId="0" applyNumberFormat="1" applyFont="1" applyFill="1" applyBorder="1" applyAlignment="1">
      <alignment horizontal="right" vertical="center" wrapText="1"/>
    </xf>
    <xf numFmtId="0" fontId="11" fillId="0" borderId="1" xfId="0" applyFont="1" applyBorder="1"/>
    <xf numFmtId="0" fontId="11" fillId="0" borderId="2" xfId="0" applyFont="1" applyBorder="1"/>
    <xf numFmtId="164" fontId="11" fillId="27" borderId="3" xfId="0" applyNumberFormat="1" applyFont="1" applyFill="1" applyBorder="1"/>
    <xf numFmtId="0" fontId="11" fillId="0" borderId="7" xfId="0" applyFont="1" applyBorder="1"/>
    <xf numFmtId="0" fontId="11" fillId="0" borderId="0" xfId="0" applyFont="1" applyBorder="1"/>
    <xf numFmtId="0" fontId="11" fillId="27" borderId="8" xfId="0" applyFont="1" applyFill="1" applyBorder="1"/>
    <xf numFmtId="0" fontId="16" fillId="22" borderId="7" xfId="0" applyFont="1" applyFill="1" applyBorder="1"/>
    <xf numFmtId="164" fontId="11" fillId="27" borderId="8" xfId="0" applyNumberFormat="1" applyFont="1" applyFill="1" applyBorder="1"/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/>
    <xf numFmtId="0" fontId="9" fillId="4" borderId="7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164" fontId="16" fillId="24" borderId="8" xfId="0" applyNumberFormat="1" applyFont="1" applyFill="1" applyBorder="1" applyAlignment="1">
      <alignment horizontal="right" vertical="center" wrapText="1"/>
    </xf>
    <xf numFmtId="0" fontId="0" fillId="4" borderId="0" xfId="0" applyFill="1" applyBorder="1"/>
    <xf numFmtId="0" fontId="18" fillId="22" borderId="9" xfId="0" applyFont="1" applyFill="1" applyBorder="1"/>
    <xf numFmtId="164" fontId="16" fillId="24" borderId="11" xfId="0" applyNumberFormat="1" applyFont="1" applyFill="1" applyBorder="1" applyAlignment="1">
      <alignment horizontal="right" vertical="center" wrapText="1"/>
    </xf>
    <xf numFmtId="0" fontId="5" fillId="25" borderId="0" xfId="0" applyFont="1" applyFill="1"/>
    <xf numFmtId="164" fontId="5" fillId="25" borderId="0" xfId="0" applyNumberFormat="1" applyFont="1" applyFill="1"/>
    <xf numFmtId="0" fontId="5" fillId="18" borderId="0" xfId="0" applyFont="1" applyFill="1"/>
    <xf numFmtId="164" fontId="5" fillId="18" borderId="0" xfId="0" applyNumberFormat="1" applyFont="1" applyFill="1"/>
    <xf numFmtId="164" fontId="18" fillId="22" borderId="3" xfId="0" applyNumberFormat="1" applyFont="1" applyFill="1" applyBorder="1" applyAlignment="1">
      <alignment horizontal="right" vertical="center" wrapText="1" indent="1"/>
    </xf>
    <xf numFmtId="164" fontId="18" fillId="22" borderId="8" xfId="0" applyNumberFormat="1" applyFont="1" applyFill="1" applyBorder="1" applyAlignment="1">
      <alignment horizontal="right" vertical="center" wrapText="1" indent="1"/>
    </xf>
    <xf numFmtId="164" fontId="32" fillId="11" borderId="8" xfId="0" applyNumberFormat="1" applyFont="1" applyFill="1" applyBorder="1" applyAlignment="1">
      <alignment horizontal="right" vertical="center" wrapText="1" indent="1"/>
    </xf>
    <xf numFmtId="164" fontId="18" fillId="22" borderId="11" xfId="0" applyNumberFormat="1" applyFont="1" applyFill="1" applyBorder="1" applyAlignment="1">
      <alignment horizontal="right" vertical="center" wrapText="1" indent="1"/>
    </xf>
    <xf numFmtId="164" fontId="11" fillId="4" borderId="19" xfId="0" applyNumberFormat="1" applyFont="1" applyFill="1" applyBorder="1" applyAlignment="1">
      <alignment horizontal="right" vertical="center" wrapText="1"/>
    </xf>
    <xf numFmtId="0" fontId="17" fillId="4" borderId="0" xfId="0" applyFont="1" applyFill="1" applyAlignment="1">
      <alignment horizontal="left"/>
    </xf>
    <xf numFmtId="3" fontId="21" fillId="4" borderId="0" xfId="0" applyNumberFormat="1" applyFont="1" applyFill="1"/>
    <xf numFmtId="0" fontId="17" fillId="4" borderId="0" xfId="0" applyFont="1" applyFill="1"/>
    <xf numFmtId="3" fontId="17" fillId="4" borderId="0" xfId="0" applyNumberFormat="1" applyFont="1" applyFill="1"/>
    <xf numFmtId="3" fontId="17" fillId="4" borderId="25" xfId="0" applyNumberFormat="1" applyFont="1" applyFill="1" applyBorder="1"/>
    <xf numFmtId="0" fontId="17" fillId="20" borderId="0" xfId="0" applyFont="1" applyFill="1" applyAlignment="1">
      <alignment horizontal="left"/>
    </xf>
    <xf numFmtId="3" fontId="21" fillId="20" borderId="0" xfId="0" applyNumberFormat="1" applyFont="1" applyFill="1"/>
    <xf numFmtId="0" fontId="17" fillId="20" borderId="0" xfId="0" applyFont="1" applyFill="1"/>
    <xf numFmtId="3" fontId="17" fillId="20" borderId="25" xfId="0" applyNumberFormat="1" applyFont="1" applyFill="1" applyBorder="1"/>
    <xf numFmtId="0" fontId="17" fillId="4" borderId="0" xfId="0" applyFont="1" applyFill="1" applyAlignment="1">
      <alignment horizontal="center"/>
    </xf>
    <xf numFmtId="0" fontId="21" fillId="4" borderId="0" xfId="0" applyFont="1" applyFill="1" applyAlignment="1">
      <alignment horizontal="left"/>
    </xf>
    <xf numFmtId="3" fontId="28" fillId="9" borderId="0" xfId="0" applyNumberFormat="1" applyFont="1" applyFill="1"/>
    <xf numFmtId="0" fontId="17" fillId="5" borderId="0" xfId="0" applyFont="1" applyFill="1" applyAlignment="1">
      <alignment horizontal="left"/>
    </xf>
    <xf numFmtId="3" fontId="21" fillId="5" borderId="0" xfId="0" applyNumberFormat="1" applyFont="1" applyFill="1"/>
    <xf numFmtId="0" fontId="21" fillId="22" borderId="0" xfId="0" applyFont="1" applyFill="1" applyAlignment="1">
      <alignment horizontal="left"/>
    </xf>
    <xf numFmtId="3" fontId="21" fillId="22" borderId="0" xfId="0" applyNumberFormat="1" applyFont="1" applyFill="1"/>
    <xf numFmtId="164" fontId="21" fillId="22" borderId="25" xfId="0" applyNumberFormat="1" applyFont="1" applyFill="1" applyBorder="1"/>
    <xf numFmtId="0" fontId="21" fillId="22" borderId="0" xfId="0" applyFont="1" applyFill="1"/>
    <xf numFmtId="164" fontId="21" fillId="22" borderId="0" xfId="0" applyNumberFormat="1" applyFont="1" applyFill="1" applyBorder="1"/>
    <xf numFmtId="3" fontId="17" fillId="20" borderId="0" xfId="0" applyNumberFormat="1" applyFont="1" applyFill="1"/>
    <xf numFmtId="164" fontId="17" fillId="20" borderId="0" xfId="0" applyNumberFormat="1" applyFont="1" applyFill="1"/>
    <xf numFmtId="164" fontId="21" fillId="4" borderId="0" xfId="0" applyNumberFormat="1" applyFont="1" applyFill="1" applyBorder="1"/>
    <xf numFmtId="3" fontId="21" fillId="4" borderId="0" xfId="0" applyNumberFormat="1" applyFont="1" applyFill="1" applyBorder="1"/>
    <xf numFmtId="164" fontId="21" fillId="4" borderId="25" xfId="0" applyNumberFormat="1" applyFont="1" applyFill="1" applyBorder="1"/>
    <xf numFmtId="0" fontId="18" fillId="19" borderId="0" xfId="0" applyFont="1" applyFill="1" applyBorder="1"/>
    <xf numFmtId="164" fontId="16" fillId="19" borderId="0" xfId="0" applyNumberFormat="1" applyFont="1" applyFill="1" applyBorder="1" applyAlignment="1">
      <alignment horizontal="right" vertical="center" wrapText="1"/>
    </xf>
    <xf numFmtId="164" fontId="18" fillId="19" borderId="0" xfId="0" applyNumberFormat="1" applyFont="1" applyFill="1" applyBorder="1" applyAlignment="1">
      <alignment horizontal="right" vertical="center" wrapText="1"/>
    </xf>
    <xf numFmtId="164" fontId="18" fillId="19" borderId="8" xfId="0" applyNumberFormat="1" applyFont="1" applyFill="1" applyBorder="1" applyAlignment="1">
      <alignment horizontal="right" vertical="center" wrapText="1" indent="1"/>
    </xf>
    <xf numFmtId="164" fontId="11" fillId="19" borderId="19" xfId="0" applyNumberFormat="1" applyFont="1" applyFill="1" applyBorder="1" applyAlignment="1">
      <alignment horizontal="right" vertical="center" wrapText="1"/>
    </xf>
    <xf numFmtId="164" fontId="11" fillId="19" borderId="7" xfId="0" applyNumberFormat="1" applyFont="1" applyFill="1" applyBorder="1" applyAlignment="1">
      <alignment horizontal="right" vertical="center" wrapText="1"/>
    </xf>
    <xf numFmtId="165" fontId="30" fillId="19" borderId="4" xfId="0" applyNumberFormat="1" applyFont="1" applyFill="1" applyBorder="1" applyAlignment="1">
      <alignment horizontal="right" vertical="center" wrapText="1"/>
    </xf>
    <xf numFmtId="164" fontId="11" fillId="19" borderId="0" xfId="0" applyNumberFormat="1" applyFont="1" applyFill="1" applyBorder="1" applyAlignment="1">
      <alignment horizontal="right" vertical="center" wrapText="1"/>
    </xf>
    <xf numFmtId="0" fontId="11" fillId="25" borderId="0" xfId="0" applyFont="1" applyFill="1"/>
    <xf numFmtId="164" fontId="11" fillId="25" borderId="0" xfId="0" applyNumberFormat="1" applyFont="1" applyFill="1"/>
    <xf numFmtId="0" fontId="11" fillId="18" borderId="0" xfId="0" applyFont="1" applyFill="1"/>
    <xf numFmtId="164" fontId="11" fillId="18" borderId="0" xfId="0" applyNumberFormat="1" applyFont="1" applyFill="1"/>
    <xf numFmtId="0" fontId="3" fillId="4" borderId="0" xfId="0" applyFont="1" applyFill="1"/>
    <xf numFmtId="0" fontId="22" fillId="4" borderId="0" xfId="0" applyFont="1" applyFill="1"/>
    <xf numFmtId="167" fontId="16" fillId="19" borderId="0" xfId="0" applyNumberFormat="1" applyFont="1" applyFill="1" applyBorder="1" applyAlignment="1">
      <alignment horizontal="right" vertical="center" wrapText="1"/>
    </xf>
    <xf numFmtId="164" fontId="32" fillId="19" borderId="8" xfId="0" applyNumberFormat="1" applyFont="1" applyFill="1" applyBorder="1" applyAlignment="1">
      <alignment horizontal="right" vertical="center" wrapText="1" indent="1"/>
    </xf>
    <xf numFmtId="164" fontId="32" fillId="22" borderId="23" xfId="0" applyNumberFormat="1" applyFont="1" applyFill="1" applyBorder="1"/>
    <xf numFmtId="168" fontId="5" fillId="19" borderId="0" xfId="2" applyNumberFormat="1" applyFont="1" applyFill="1" applyBorder="1"/>
    <xf numFmtId="168" fontId="11" fillId="19" borderId="0" xfId="2" applyNumberFormat="1" applyFont="1" applyFill="1" applyBorder="1"/>
    <xf numFmtId="168" fontId="20" fillId="19" borderId="0" xfId="2" applyNumberFormat="1" applyFont="1" applyFill="1" applyBorder="1"/>
    <xf numFmtId="168" fontId="0" fillId="4" borderId="0" xfId="0" applyNumberFormat="1" applyFill="1"/>
    <xf numFmtId="0" fontId="24" fillId="3" borderId="7" xfId="0" applyFont="1" applyFill="1" applyBorder="1"/>
    <xf numFmtId="0" fontId="24" fillId="3" borderId="0" xfId="0" applyFont="1" applyFill="1"/>
    <xf numFmtId="169" fontId="24" fillId="3" borderId="0" xfId="1" applyNumberFormat="1" applyFont="1" applyFill="1" applyBorder="1"/>
    <xf numFmtId="0" fontId="23" fillId="4" borderId="7" xfId="0" applyFont="1" applyFill="1" applyBorder="1"/>
    <xf numFmtId="0" fontId="23" fillId="4" borderId="0" xfId="0" applyFont="1" applyFill="1"/>
    <xf numFmtId="169" fontId="23" fillId="4" borderId="0" xfId="1" applyNumberFormat="1" applyFont="1" applyFill="1" applyBorder="1"/>
    <xf numFmtId="0" fontId="3" fillId="4" borderId="7" xfId="0" applyFont="1" applyFill="1" applyBorder="1"/>
    <xf numFmtId="169" fontId="3" fillId="4" borderId="0" xfId="1" applyNumberFormat="1" applyFont="1" applyFill="1" applyBorder="1"/>
    <xf numFmtId="169" fontId="3" fillId="19" borderId="0" xfId="0" applyNumberFormat="1" applyFont="1" applyFill="1"/>
    <xf numFmtId="0" fontId="3" fillId="19" borderId="8" xfId="0" applyFont="1" applyFill="1" applyBorder="1"/>
    <xf numFmtId="169" fontId="3" fillId="19" borderId="8" xfId="0" applyNumberFormat="1" applyFont="1" applyFill="1" applyBorder="1"/>
    <xf numFmtId="0" fontId="3" fillId="24" borderId="7" xfId="0" applyFont="1" applyFill="1" applyBorder="1"/>
    <xf numFmtId="0" fontId="3" fillId="24" borderId="0" xfId="0" applyFont="1" applyFill="1"/>
    <xf numFmtId="169" fontId="3" fillId="24" borderId="0" xfId="1" applyNumberFormat="1" applyFont="1" applyFill="1" applyBorder="1"/>
    <xf numFmtId="169" fontId="3" fillId="24" borderId="0" xfId="0" applyNumberFormat="1" applyFont="1" applyFill="1"/>
    <xf numFmtId="169" fontId="3" fillId="0" borderId="0" xfId="0" applyNumberFormat="1" applyFont="1"/>
    <xf numFmtId="169" fontId="3" fillId="0" borderId="7" xfId="0" applyNumberFormat="1" applyFont="1" applyBorder="1"/>
    <xf numFmtId="169" fontId="23" fillId="11" borderId="41" xfId="0" applyNumberFormat="1" applyFont="1" applyFill="1" applyBorder="1"/>
    <xf numFmtId="0" fontId="0" fillId="0" borderId="0" xfId="0" applyBorder="1"/>
    <xf numFmtId="169" fontId="0" fillId="0" borderId="0" xfId="0" applyNumberFormat="1" applyBorder="1"/>
    <xf numFmtId="0" fontId="0" fillId="20" borderId="1" xfId="0" applyFill="1" applyBorder="1"/>
    <xf numFmtId="0" fontId="0" fillId="20" borderId="9" xfId="0" applyFill="1" applyBorder="1" applyAlignment="1">
      <alignment horizontal="center"/>
    </xf>
    <xf numFmtId="0" fontId="0" fillId="20" borderId="7" xfId="0" applyFill="1" applyBorder="1"/>
    <xf numFmtId="169" fontId="0" fillId="20" borderId="7" xfId="0" applyNumberFormat="1" applyFill="1" applyBorder="1"/>
    <xf numFmtId="169" fontId="3" fillId="24" borderId="7" xfId="0" applyNumberFormat="1" applyFont="1" applyFill="1" applyBorder="1"/>
    <xf numFmtId="169" fontId="0" fillId="11" borderId="7" xfId="0" applyNumberFormat="1" applyFill="1" applyBorder="1"/>
    <xf numFmtId="0" fontId="0" fillId="20" borderId="9" xfId="0" applyFill="1" applyBorder="1"/>
    <xf numFmtId="0" fontId="23" fillId="28" borderId="7" xfId="0" applyFont="1" applyFill="1" applyBorder="1"/>
    <xf numFmtId="0" fontId="23" fillId="28" borderId="0" xfId="0" applyFont="1" applyFill="1"/>
    <xf numFmtId="169" fontId="23" fillId="28" borderId="0" xfId="1" applyNumberFormat="1" applyFont="1" applyFill="1" applyBorder="1"/>
    <xf numFmtId="0" fontId="3" fillId="28" borderId="7" xfId="0" applyFont="1" applyFill="1" applyBorder="1"/>
    <xf numFmtId="0" fontId="3" fillId="28" borderId="0" xfId="0" applyFont="1" applyFill="1"/>
    <xf numFmtId="169" fontId="3" fillId="28" borderId="0" xfId="1" applyNumberFormat="1" applyFont="1" applyFill="1" applyBorder="1"/>
  </cellXfs>
  <cellStyles count="3">
    <cellStyle name="Millares" xfId="1" builtinId="3"/>
    <cellStyle name="Millares 2" xfId="2" xr:uid="{AB3D3653-EC3D-43FA-9179-6C480F44B4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244541</xdr:colOff>
      <xdr:row>0</xdr:row>
      <xdr:rowOff>285749</xdr:rowOff>
    </xdr:from>
    <xdr:to>
      <xdr:col>11</xdr:col>
      <xdr:colOff>884470</xdr:colOff>
      <xdr:row>2</xdr:row>
      <xdr:rowOff>262312</xdr:rowOff>
    </xdr:to>
    <xdr:sp macro="" textlink="">
      <xdr:nvSpPr>
        <xdr:cNvPr id="8" name="Flecha: hacia la izquierda 7">
          <a:extLst>
            <a:ext uri="{FF2B5EF4-FFF2-40B4-BE49-F238E27FC236}">
              <a16:creationId xmlns:a16="http://schemas.microsoft.com/office/drawing/2014/main" id="{0AFF6650-4E21-B4FD-6BAA-2F3874E84801}"/>
            </a:ext>
          </a:extLst>
        </xdr:cNvPr>
        <xdr:cNvSpPr/>
      </xdr:nvSpPr>
      <xdr:spPr>
        <a:xfrm rot="16200000">
          <a:off x="4984939" y="294244"/>
          <a:ext cx="656920" cy="639929"/>
        </a:xfrm>
        <a:prstGeom prst="leftArrow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14</xdr:col>
      <xdr:colOff>355974</xdr:colOff>
      <xdr:row>0</xdr:row>
      <xdr:rowOff>233135</xdr:rowOff>
    </xdr:from>
    <xdr:to>
      <xdr:col>14</xdr:col>
      <xdr:colOff>995903</xdr:colOff>
      <xdr:row>2</xdr:row>
      <xdr:rowOff>219223</xdr:rowOff>
    </xdr:to>
    <xdr:sp macro="" textlink="">
      <xdr:nvSpPr>
        <xdr:cNvPr id="9" name="Flecha: hacia la izquierda 8">
          <a:extLst>
            <a:ext uri="{FF2B5EF4-FFF2-40B4-BE49-F238E27FC236}">
              <a16:creationId xmlns:a16="http://schemas.microsoft.com/office/drawing/2014/main" id="{4DBD47C9-AAC1-41C3-B6E3-4155D6EC3416}"/>
            </a:ext>
          </a:extLst>
        </xdr:cNvPr>
        <xdr:cNvSpPr/>
      </xdr:nvSpPr>
      <xdr:spPr>
        <a:xfrm rot="16200000">
          <a:off x="3064145" y="244881"/>
          <a:ext cx="663421" cy="639929"/>
        </a:xfrm>
        <a:prstGeom prst="leftArrow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842596</xdr:colOff>
      <xdr:row>206</xdr:row>
      <xdr:rowOff>95251</xdr:rowOff>
    </xdr:from>
    <xdr:to>
      <xdr:col>7</xdr:col>
      <xdr:colOff>490904</xdr:colOff>
      <xdr:row>209</xdr:row>
      <xdr:rowOff>139212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049A4140-7BD5-41C9-8DF5-8DDA4B0BA530}"/>
            </a:ext>
          </a:extLst>
        </xdr:cNvPr>
        <xdr:cNvSpPr/>
      </xdr:nvSpPr>
      <xdr:spPr>
        <a:xfrm>
          <a:off x="5147896" y="24336376"/>
          <a:ext cx="524608" cy="615461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9BEF3-0965-4C2B-9B02-FBA7AECDB729}">
  <sheetPr>
    <tabColor theme="1"/>
  </sheetPr>
  <dimension ref="A1:FL168"/>
  <sheetViews>
    <sheetView topLeftCell="H1" zoomScale="80" zoomScaleNormal="80" workbookViewId="0">
      <selection activeCell="P19" sqref="P19"/>
    </sheetView>
  </sheetViews>
  <sheetFormatPr baseColWidth="10" defaultColWidth="0" defaultRowHeight="0" customHeight="1" zeroHeight="1" x14ac:dyDescent="0.3"/>
  <cols>
    <col min="1" max="1" width="4.7109375" hidden="1" customWidth="1"/>
    <col min="2" max="2" width="32.28515625" hidden="1" customWidth="1"/>
    <col min="3" max="3" width="14.28515625" hidden="1" customWidth="1"/>
    <col min="4" max="4" width="14.85546875" hidden="1" customWidth="1"/>
    <col min="5" max="5" width="15.5703125" hidden="1" customWidth="1"/>
    <col min="6" max="6" width="13.85546875" hidden="1" customWidth="1"/>
    <col min="7" max="7" width="4" hidden="1" customWidth="1"/>
    <col min="8" max="8" width="3.5703125" customWidth="1"/>
    <col min="9" max="9" width="35.85546875" customWidth="1"/>
    <col min="10" max="10" width="16" customWidth="1"/>
    <col min="11" max="11" width="14.5703125" customWidth="1"/>
    <col min="12" max="12" width="17" customWidth="1"/>
    <col min="13" max="13" width="17.5703125" customWidth="1"/>
    <col min="14" max="14" width="15.28515625" customWidth="1"/>
    <col min="15" max="15" width="15.85546875" customWidth="1"/>
    <col min="16" max="16" width="16" style="1" customWidth="1"/>
    <col min="17" max="25" width="13.85546875" style="1" customWidth="1"/>
    <col min="26" max="26" width="16" style="1" bestFit="1" customWidth="1"/>
    <col min="27" max="27" width="3.7109375" customWidth="1"/>
    <col min="28" max="28" width="29.140625" customWidth="1"/>
    <col min="29" max="29" width="24.42578125" customWidth="1"/>
    <col min="30" max="30" width="12.85546875" customWidth="1"/>
    <col min="31" max="35" width="20.5703125" hidden="1" customWidth="1"/>
    <col min="36" max="36" width="14.5703125" bestFit="1" customWidth="1"/>
    <col min="37" max="37" width="3.5703125" customWidth="1"/>
    <col min="38" max="38" width="28.7109375" style="1" hidden="1" customWidth="1"/>
    <col min="39" max="39" width="19.85546875" style="1" hidden="1" customWidth="1"/>
    <col min="40" max="40" width="17.140625" style="1" hidden="1" customWidth="1"/>
    <col min="41" max="43" width="14.5703125" style="1" hidden="1" customWidth="1"/>
    <col min="44" max="44" width="3.5703125" style="1" hidden="1" customWidth="1"/>
    <col min="45" max="50" width="10.7109375" style="1" hidden="1" customWidth="1"/>
    <col min="51" max="63" width="10.7109375" style="1" customWidth="1"/>
    <col min="64" max="64" width="10.7109375" customWidth="1"/>
    <col min="65" max="167" width="0" hidden="1" customWidth="1"/>
    <col min="169" max="16384" width="11.42578125" hidden="1"/>
  </cols>
  <sheetData>
    <row r="1" spans="1:64" ht="26.25" x14ac:dyDescent="0.4">
      <c r="A1" s="4" t="s">
        <v>0</v>
      </c>
      <c r="B1" s="5"/>
      <c r="C1" s="5"/>
      <c r="D1" s="5"/>
      <c r="E1" s="5"/>
      <c r="F1" s="5"/>
      <c r="G1" s="5"/>
      <c r="H1" s="5"/>
      <c r="I1" s="4" t="s">
        <v>0</v>
      </c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6"/>
      <c r="AM1" s="6"/>
      <c r="AN1" s="6"/>
      <c r="AO1" s="6"/>
      <c r="AP1" s="6"/>
      <c r="AQ1" s="6"/>
      <c r="AR1" s="2"/>
      <c r="BL1" s="3"/>
    </row>
    <row r="2" spans="1:64" ht="26.25" x14ac:dyDescent="0.4">
      <c r="A2" s="7" t="s">
        <v>1</v>
      </c>
      <c r="B2" s="8"/>
      <c r="C2" s="8"/>
      <c r="D2" s="8"/>
      <c r="E2" s="8"/>
      <c r="F2" s="8"/>
      <c r="G2" s="8"/>
      <c r="H2" s="9"/>
      <c r="I2" s="336" t="s">
        <v>237</v>
      </c>
      <c r="J2" s="106"/>
      <c r="K2" s="337">
        <f>+J9-K9</f>
        <v>200</v>
      </c>
      <c r="AR2" s="2"/>
      <c r="BL2" s="3"/>
    </row>
    <row r="3" spans="1:64" ht="27" thickBot="1" x14ac:dyDescent="0.45">
      <c r="A3" s="8"/>
      <c r="B3" s="8"/>
      <c r="C3" s="8"/>
      <c r="D3" s="8"/>
      <c r="E3" s="8"/>
      <c r="F3" s="8"/>
      <c r="G3" s="8"/>
      <c r="H3" s="9"/>
      <c r="I3" s="336" t="s">
        <v>238</v>
      </c>
      <c r="J3" s="106"/>
      <c r="K3" s="337">
        <f>+K2</f>
        <v>200</v>
      </c>
      <c r="AR3" s="2"/>
      <c r="BL3" s="3"/>
    </row>
    <row r="4" spans="1:64" s="19" customFormat="1" ht="27" thickBot="1" x14ac:dyDescent="0.45">
      <c r="A4"/>
      <c r="B4" s="10" t="s">
        <v>2</v>
      </c>
      <c r="C4" s="11"/>
      <c r="D4" s="12"/>
      <c r="E4" s="8"/>
      <c r="F4" s="8"/>
      <c r="G4" s="8"/>
      <c r="H4" s="9"/>
      <c r="I4" s="331" t="s">
        <v>3</v>
      </c>
      <c r="J4" s="332"/>
      <c r="K4" s="332"/>
      <c r="L4" s="332"/>
      <c r="M4" s="13" t="s">
        <v>4</v>
      </c>
      <c r="N4" s="14"/>
      <c r="O4" s="15"/>
      <c r="P4" s="16" t="s">
        <v>239</v>
      </c>
      <c r="Q4" s="17"/>
      <c r="R4" s="17"/>
      <c r="S4" s="17"/>
      <c r="T4" s="17"/>
      <c r="U4" s="17"/>
      <c r="V4" s="17"/>
      <c r="W4" s="17"/>
      <c r="X4" s="17"/>
      <c r="Y4" s="18"/>
      <c r="Z4" s="1"/>
      <c r="AA4" s="321"/>
      <c r="AB4" s="260" t="s">
        <v>5</v>
      </c>
      <c r="AC4" s="261"/>
      <c r="AD4" s="261"/>
      <c r="AE4" s="261"/>
      <c r="AF4" s="261"/>
      <c r="AG4" s="261"/>
      <c r="AH4" s="261"/>
      <c r="AI4" s="261"/>
      <c r="AJ4" s="261"/>
      <c r="AK4" s="262"/>
      <c r="AL4" s="261"/>
      <c r="AM4" s="261"/>
      <c r="AN4" s="261"/>
      <c r="AO4" s="261"/>
      <c r="AP4" s="261"/>
      <c r="AQ4" s="263"/>
      <c r="AR4" s="2"/>
      <c r="BL4" s="3"/>
    </row>
    <row r="5" spans="1:64" ht="21.75" thickBot="1" x14ac:dyDescent="0.4">
      <c r="B5" s="20" t="s">
        <v>6</v>
      </c>
      <c r="C5" s="21"/>
      <c r="D5" s="22"/>
      <c r="E5" s="8"/>
      <c r="F5" s="8"/>
      <c r="G5" s="8"/>
      <c r="H5" s="2"/>
      <c r="I5" s="23" t="s">
        <v>7</v>
      </c>
      <c r="J5" s="24" t="s">
        <v>7</v>
      </c>
      <c r="K5" s="24" t="s">
        <v>7</v>
      </c>
      <c r="L5" s="24" t="s">
        <v>7</v>
      </c>
      <c r="M5" s="25" t="s">
        <v>8</v>
      </c>
      <c r="N5" s="26" t="s">
        <v>8</v>
      </c>
      <c r="O5" s="27" t="s">
        <v>8</v>
      </c>
      <c r="P5" s="28" t="s">
        <v>9</v>
      </c>
      <c r="Q5" s="29" t="s">
        <v>9</v>
      </c>
      <c r="R5" s="29" t="s">
        <v>9</v>
      </c>
      <c r="S5" s="29" t="s">
        <v>9</v>
      </c>
      <c r="T5" s="29" t="s">
        <v>9</v>
      </c>
      <c r="U5" s="310" t="s">
        <v>9</v>
      </c>
      <c r="V5" s="310" t="s">
        <v>9</v>
      </c>
      <c r="W5" s="28" t="s">
        <v>9</v>
      </c>
      <c r="X5" s="29" t="s">
        <v>9</v>
      </c>
      <c r="Y5" s="30" t="s">
        <v>9</v>
      </c>
      <c r="AA5" s="2"/>
      <c r="AB5" s="31"/>
      <c r="AC5" s="31"/>
      <c r="AD5" s="31"/>
      <c r="AE5" s="31"/>
      <c r="AF5" s="31"/>
      <c r="AG5" s="31"/>
      <c r="AH5" s="31"/>
      <c r="AI5" s="31"/>
      <c r="AJ5" s="31"/>
      <c r="AK5" s="2"/>
      <c r="AL5" s="40"/>
      <c r="AM5" s="40"/>
      <c r="AN5" s="40"/>
      <c r="AO5" s="40"/>
      <c r="AP5" s="40"/>
      <c r="AQ5" s="40"/>
      <c r="AR5" s="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"/>
    </row>
    <row r="6" spans="1:64" ht="21.75" thickBot="1" x14ac:dyDescent="0.4">
      <c r="B6" s="33" t="s">
        <v>10</v>
      </c>
      <c r="C6" s="34"/>
      <c r="D6" s="35"/>
      <c r="E6" s="8"/>
      <c r="F6" s="8"/>
      <c r="G6" s="8"/>
      <c r="H6" s="2"/>
      <c r="I6" s="36" t="s">
        <v>11</v>
      </c>
      <c r="J6" s="279"/>
      <c r="K6" s="280"/>
      <c r="L6" s="285"/>
      <c r="M6" s="251" t="s">
        <v>12</v>
      </c>
      <c r="N6" s="252"/>
      <c r="O6" s="38" t="s">
        <v>13</v>
      </c>
      <c r="P6" s="289" t="s">
        <v>14</v>
      </c>
      <c r="Q6" s="290" t="s">
        <v>14</v>
      </c>
      <c r="R6" s="290" t="s">
        <v>14</v>
      </c>
      <c r="S6" s="290" t="s">
        <v>14</v>
      </c>
      <c r="T6" s="290" t="s">
        <v>14</v>
      </c>
      <c r="U6" s="311" t="s">
        <v>15</v>
      </c>
      <c r="V6" s="311" t="s">
        <v>15</v>
      </c>
      <c r="W6" s="303" t="s">
        <v>16</v>
      </c>
      <c r="X6" s="291" t="s">
        <v>16</v>
      </c>
      <c r="Y6" s="292" t="s">
        <v>16</v>
      </c>
      <c r="Z6" s="322"/>
      <c r="AA6" s="2"/>
      <c r="AB6" s="39" t="s">
        <v>17</v>
      </c>
      <c r="AC6" s="40"/>
      <c r="AD6" s="40"/>
      <c r="AE6" s="40"/>
      <c r="AF6" s="40"/>
      <c r="AG6" s="40"/>
      <c r="AH6" s="40"/>
      <c r="AI6" s="40"/>
      <c r="AJ6" s="40"/>
      <c r="AK6" s="2"/>
      <c r="AL6" s="39" t="s">
        <v>18</v>
      </c>
      <c r="AM6" s="40"/>
      <c r="AN6" s="40"/>
      <c r="AO6" s="40"/>
      <c r="AP6" s="40"/>
      <c r="AQ6" s="40"/>
      <c r="AR6" s="2"/>
      <c r="AS6" s="32"/>
      <c r="AT6" s="32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3"/>
    </row>
    <row r="7" spans="1:64" ht="21" x14ac:dyDescent="0.35">
      <c r="B7" s="42"/>
      <c r="C7" s="43">
        <v>2024</v>
      </c>
      <c r="D7" s="43">
        <f>+C7-1</f>
        <v>2023</v>
      </c>
      <c r="E7" s="8"/>
      <c r="F7" s="8"/>
      <c r="G7" s="8"/>
      <c r="H7" s="2"/>
      <c r="I7" s="36" t="s">
        <v>20</v>
      </c>
      <c r="J7" s="281" t="s">
        <v>21</v>
      </c>
      <c r="K7" s="37" t="s">
        <v>22</v>
      </c>
      <c r="L7" s="286" t="s">
        <v>23</v>
      </c>
      <c r="M7" s="44" t="s">
        <v>24</v>
      </c>
      <c r="N7" s="45" t="s">
        <v>25</v>
      </c>
      <c r="O7" s="46" t="s">
        <v>26</v>
      </c>
      <c r="P7" s="293" t="s">
        <v>27</v>
      </c>
      <c r="Q7" s="47" t="s">
        <v>28</v>
      </c>
      <c r="R7" s="47" t="s">
        <v>28</v>
      </c>
      <c r="S7" s="47" t="s">
        <v>29</v>
      </c>
      <c r="T7" s="47" t="s">
        <v>30</v>
      </c>
      <c r="U7" s="312" t="s">
        <v>31</v>
      </c>
      <c r="V7" s="312" t="s">
        <v>147</v>
      </c>
      <c r="W7" s="304" t="s">
        <v>212</v>
      </c>
      <c r="X7" s="48" t="s">
        <v>32</v>
      </c>
      <c r="Y7" s="294" t="s">
        <v>29</v>
      </c>
      <c r="Z7" s="322"/>
      <c r="AA7" s="2"/>
      <c r="AB7" s="49" t="s">
        <v>33</v>
      </c>
      <c r="AC7" s="50"/>
      <c r="AD7" s="50"/>
      <c r="AE7" s="50"/>
      <c r="AF7" s="50"/>
      <c r="AG7" s="50"/>
      <c r="AH7" s="50"/>
      <c r="AI7" s="50"/>
      <c r="AJ7" s="50"/>
      <c r="AK7" s="2"/>
      <c r="AL7" s="49" t="s">
        <v>33</v>
      </c>
      <c r="AM7" s="50"/>
      <c r="AN7" s="50"/>
      <c r="AO7" s="50"/>
      <c r="AP7" s="50"/>
      <c r="AQ7" s="50"/>
      <c r="AR7" s="2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 s="3"/>
    </row>
    <row r="8" spans="1:64" ht="21.75" thickBot="1" x14ac:dyDescent="0.4">
      <c r="B8" s="42"/>
      <c r="C8" s="43" t="s">
        <v>34</v>
      </c>
      <c r="D8" s="43" t="s">
        <v>34</v>
      </c>
      <c r="E8" s="8"/>
      <c r="F8" s="8"/>
      <c r="G8" s="8"/>
      <c r="H8" s="2"/>
      <c r="I8" s="51"/>
      <c r="J8" s="282">
        <v>2024</v>
      </c>
      <c r="K8" s="283">
        <v>2023</v>
      </c>
      <c r="L8" s="333" t="s">
        <v>26</v>
      </c>
      <c r="M8" s="52" t="s">
        <v>35</v>
      </c>
      <c r="N8" s="53" t="s">
        <v>36</v>
      </c>
      <c r="O8" s="54" t="s">
        <v>37</v>
      </c>
      <c r="P8" s="295" t="s">
        <v>38</v>
      </c>
      <c r="Q8" s="55" t="s">
        <v>39</v>
      </c>
      <c r="R8" s="55" t="s">
        <v>40</v>
      </c>
      <c r="S8" s="55" t="s">
        <v>41</v>
      </c>
      <c r="T8" s="55" t="s">
        <v>42</v>
      </c>
      <c r="U8" s="313" t="s">
        <v>43</v>
      </c>
      <c r="V8" s="313" t="s">
        <v>43</v>
      </c>
      <c r="W8" s="305"/>
      <c r="X8" s="56" t="s">
        <v>44</v>
      </c>
      <c r="Y8" s="296" t="s">
        <v>45</v>
      </c>
      <c r="Z8" s="323"/>
      <c r="AA8" s="2"/>
      <c r="AB8" s="49" t="s">
        <v>46</v>
      </c>
      <c r="AC8" s="50"/>
      <c r="AD8" s="50"/>
      <c r="AE8" s="50"/>
      <c r="AF8" s="50"/>
      <c r="AG8" s="50"/>
      <c r="AH8" s="50"/>
      <c r="AI8" s="50"/>
      <c r="AJ8" s="50"/>
      <c r="AK8" s="2"/>
      <c r="AL8" s="49" t="s">
        <v>46</v>
      </c>
      <c r="AM8" s="50"/>
      <c r="AN8" s="50"/>
      <c r="AO8" s="50"/>
      <c r="AP8" s="50"/>
      <c r="AQ8" s="50"/>
      <c r="AR8" s="2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 s="3"/>
    </row>
    <row r="9" spans="1:64" ht="24.75" customHeight="1" x14ac:dyDescent="0.35">
      <c r="B9" s="57" t="s">
        <v>47</v>
      </c>
      <c r="C9" s="43"/>
      <c r="D9" s="43"/>
      <c r="E9" s="8"/>
      <c r="F9" s="8"/>
      <c r="G9" s="8"/>
      <c r="H9" s="2"/>
      <c r="I9" s="335" t="s">
        <v>48</v>
      </c>
      <c r="J9" s="334">
        <v>1000</v>
      </c>
      <c r="K9" s="334">
        <v>800</v>
      </c>
      <c r="L9" s="287">
        <f>+K9-J9</f>
        <v>-200</v>
      </c>
      <c r="M9" s="58"/>
      <c r="N9" s="59"/>
      <c r="O9" s="60">
        <f>+L9+N9-M9</f>
        <v>-200</v>
      </c>
      <c r="P9" s="297"/>
      <c r="Q9" s="61"/>
      <c r="R9" s="61"/>
      <c r="S9" s="61"/>
      <c r="T9" s="61"/>
      <c r="U9" s="314"/>
      <c r="V9" s="297"/>
      <c r="W9" s="297"/>
      <c r="X9" s="61"/>
      <c r="Y9" s="298"/>
      <c r="Z9" s="62" t="s">
        <v>49</v>
      </c>
      <c r="AA9" s="2"/>
      <c r="AB9" s="49" t="s">
        <v>50</v>
      </c>
      <c r="AC9" s="63"/>
      <c r="AD9" s="63"/>
      <c r="AE9" s="63"/>
      <c r="AF9" s="63"/>
      <c r="AG9" s="63"/>
      <c r="AH9" s="63"/>
      <c r="AI9" s="64"/>
      <c r="AJ9" s="50"/>
      <c r="AK9" s="2"/>
      <c r="AL9" s="49" t="s">
        <v>50</v>
      </c>
      <c r="AM9" s="50"/>
      <c r="AN9" s="50"/>
      <c r="AO9" s="50"/>
      <c r="AP9" s="50"/>
      <c r="AQ9" s="50"/>
      <c r="AR9" s="2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 s="3"/>
    </row>
    <row r="10" spans="1:64" ht="24" customHeight="1" x14ac:dyDescent="0.35">
      <c r="B10" s="57" t="s">
        <v>51</v>
      </c>
      <c r="C10" s="43"/>
      <c r="D10" s="65"/>
      <c r="E10" s="8"/>
      <c r="F10" s="8"/>
      <c r="G10" s="8"/>
      <c r="H10" s="2"/>
      <c r="I10" s="278" t="s">
        <v>52</v>
      </c>
      <c r="J10" s="326">
        <v>11000</v>
      </c>
      <c r="K10" s="326">
        <v>10000</v>
      </c>
      <c r="L10" s="338">
        <f>+K10-J10</f>
        <v>-1000</v>
      </c>
      <c r="M10" s="410">
        <f>+N29</f>
        <v>60</v>
      </c>
      <c r="N10" s="410"/>
      <c r="O10" s="338">
        <f t="shared" ref="O10:O23" si="0">+L10+N10-M10</f>
        <v>-1060</v>
      </c>
      <c r="P10" s="299">
        <f>+O10</f>
        <v>-1060</v>
      </c>
      <c r="Q10" s="269"/>
      <c r="R10" s="269"/>
      <c r="S10" s="269"/>
      <c r="T10" s="269"/>
      <c r="U10" s="315"/>
      <c r="V10" s="306"/>
      <c r="W10" s="306"/>
      <c r="X10" s="271"/>
      <c r="Y10" s="300"/>
      <c r="Z10" s="66">
        <f>SUM(P10:Y10)-O10</f>
        <v>0</v>
      </c>
      <c r="AA10" s="2"/>
      <c r="AB10" s="382" t="s">
        <v>58</v>
      </c>
      <c r="AC10" s="391"/>
      <c r="AD10" s="391"/>
      <c r="AE10" s="391"/>
      <c r="AF10" s="391"/>
      <c r="AG10" s="391"/>
      <c r="AH10" s="391"/>
      <c r="AI10" s="384"/>
      <c r="AJ10" s="391" t="s">
        <v>34</v>
      </c>
      <c r="AK10" s="2"/>
      <c r="AL10" s="57" t="s">
        <v>54</v>
      </c>
      <c r="AM10" s="57"/>
      <c r="AN10" s="57"/>
      <c r="AO10" s="57"/>
      <c r="AP10" s="57"/>
      <c r="AQ10" s="70">
        <f>SUM(L23:L33)</f>
        <v>17800</v>
      </c>
      <c r="AR10" s="2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 s="3"/>
    </row>
    <row r="11" spans="1:64" ht="21" x14ac:dyDescent="0.35">
      <c r="B11" s="68" t="s">
        <v>48</v>
      </c>
      <c r="C11" s="69">
        <v>1000</v>
      </c>
      <c r="D11" s="69">
        <v>800</v>
      </c>
      <c r="E11" s="8"/>
      <c r="F11" s="8"/>
      <c r="H11" s="2"/>
      <c r="I11" s="278" t="s">
        <v>53</v>
      </c>
      <c r="J11" s="326">
        <v>3100</v>
      </c>
      <c r="K11" s="326">
        <v>1600</v>
      </c>
      <c r="L11" s="338">
        <f t="shared" ref="L11:L23" si="1">+K11-J11</f>
        <v>-1500</v>
      </c>
      <c r="M11" s="410">
        <f>+N27</f>
        <v>900</v>
      </c>
      <c r="N11" s="410"/>
      <c r="O11" s="338">
        <f>+L11+N11-M11</f>
        <v>-2400</v>
      </c>
      <c r="P11" s="299"/>
      <c r="Q11" s="269">
        <f>+O11</f>
        <v>-2400</v>
      </c>
      <c r="R11" s="269"/>
      <c r="S11" s="269"/>
      <c r="T11" s="269"/>
      <c r="U11" s="315"/>
      <c r="V11" s="306"/>
      <c r="W11" s="306"/>
      <c r="X11" s="271"/>
      <c r="Y11" s="300"/>
      <c r="Z11" s="66">
        <f>SUM(P11:Y11)-O11</f>
        <v>0</v>
      </c>
      <c r="AA11" s="2"/>
      <c r="AB11" s="392" t="s">
        <v>63</v>
      </c>
      <c r="AC11" s="383"/>
      <c r="AD11" s="383"/>
      <c r="AE11" s="383"/>
      <c r="AF11" s="383"/>
      <c r="AG11" s="383"/>
      <c r="AH11" s="383"/>
      <c r="AI11" s="384"/>
      <c r="AJ11" s="383">
        <f>+P34</f>
        <v>70822</v>
      </c>
      <c r="AK11" s="2"/>
      <c r="AL11" s="57" t="s">
        <v>56</v>
      </c>
      <c r="AM11" s="57"/>
      <c r="AN11" s="57"/>
      <c r="AO11" s="57"/>
      <c r="AP11" s="57"/>
      <c r="AQ11" s="57"/>
      <c r="AR11" s="2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3"/>
    </row>
    <row r="12" spans="1:64" ht="21" x14ac:dyDescent="0.35">
      <c r="B12" s="42" t="s">
        <v>52</v>
      </c>
      <c r="C12" s="72">
        <v>11000</v>
      </c>
      <c r="D12" s="72">
        <v>10000</v>
      </c>
      <c r="E12" s="8"/>
      <c r="F12" s="8"/>
      <c r="G12" s="8"/>
      <c r="H12" s="2"/>
      <c r="I12" s="278" t="s">
        <v>55</v>
      </c>
      <c r="J12" s="326">
        <v>2100</v>
      </c>
      <c r="K12" s="326">
        <v>1100</v>
      </c>
      <c r="L12" s="338">
        <f>+K12-J12</f>
        <v>-1000</v>
      </c>
      <c r="M12" s="381"/>
      <c r="N12" s="381"/>
      <c r="O12" s="338">
        <f t="shared" si="0"/>
        <v>-1000</v>
      </c>
      <c r="P12" s="299"/>
      <c r="Q12" s="269"/>
      <c r="R12" s="269"/>
      <c r="S12" s="269"/>
      <c r="T12" s="269">
        <f>+O12</f>
        <v>-1000</v>
      </c>
      <c r="U12" s="315"/>
      <c r="V12" s="306"/>
      <c r="W12" s="306"/>
      <c r="X12" s="271"/>
      <c r="Y12" s="300"/>
      <c r="Z12" s="66">
        <f>SUM(P12:Y12)-O12</f>
        <v>0</v>
      </c>
      <c r="AA12" s="2"/>
      <c r="AB12" s="392" t="s">
        <v>67</v>
      </c>
      <c r="AC12" s="383"/>
      <c r="AD12" s="383"/>
      <c r="AE12" s="383"/>
      <c r="AF12" s="383"/>
      <c r="AG12" s="383"/>
      <c r="AH12" s="383"/>
      <c r="AI12" s="138"/>
      <c r="AJ12" s="99">
        <f>+Q34</f>
        <v>-17400</v>
      </c>
      <c r="AK12" s="2"/>
      <c r="AL12" s="42" t="s">
        <v>211</v>
      </c>
      <c r="AM12" s="42"/>
      <c r="AN12" s="42"/>
      <c r="AO12" s="42"/>
      <c r="AP12" s="42"/>
      <c r="AQ12" s="74">
        <f>-W31</f>
        <v>300</v>
      </c>
      <c r="AR12" s="2"/>
      <c r="AS12" s="73"/>
      <c r="AV12" s="73"/>
      <c r="BL12" s="3"/>
    </row>
    <row r="13" spans="1:64" ht="21" x14ac:dyDescent="0.35">
      <c r="B13" s="42" t="s">
        <v>53</v>
      </c>
      <c r="C13" s="72">
        <v>3100</v>
      </c>
      <c r="D13" s="72">
        <v>1600</v>
      </c>
      <c r="E13" s="8"/>
      <c r="F13" s="8"/>
      <c r="G13" s="8"/>
      <c r="H13" s="2"/>
      <c r="I13" s="278" t="s">
        <v>57</v>
      </c>
      <c r="J13" s="326">
        <v>3000</v>
      </c>
      <c r="K13" s="326">
        <v>2000</v>
      </c>
      <c r="L13" s="338">
        <f t="shared" si="1"/>
        <v>-1000</v>
      </c>
      <c r="M13" s="410">
        <f>+N32+N30</f>
        <v>750</v>
      </c>
      <c r="N13" s="410"/>
      <c r="O13" s="338">
        <f t="shared" si="0"/>
        <v>-1750</v>
      </c>
      <c r="P13" s="299"/>
      <c r="Q13" s="269"/>
      <c r="R13" s="269"/>
      <c r="S13" s="269"/>
      <c r="T13" s="269"/>
      <c r="U13" s="316">
        <f>+O13</f>
        <v>-1750</v>
      </c>
      <c r="V13" s="308"/>
      <c r="W13" s="306"/>
      <c r="X13" s="271"/>
      <c r="Y13" s="300"/>
      <c r="Z13" s="66">
        <f>SUM(P13:Y13)-O13</f>
        <v>0</v>
      </c>
      <c r="AA13" s="2"/>
      <c r="AB13" s="392" t="s">
        <v>74</v>
      </c>
      <c r="AC13" s="383"/>
      <c r="AD13" s="383"/>
      <c r="AE13" s="383"/>
      <c r="AF13" s="383"/>
      <c r="AG13" s="383"/>
      <c r="AH13" s="383"/>
      <c r="AI13" s="138"/>
      <c r="AJ13" s="99">
        <f>+R34</f>
        <v>-21650</v>
      </c>
      <c r="AK13" s="2"/>
      <c r="AL13" s="42" t="s">
        <v>93</v>
      </c>
      <c r="AM13" s="42"/>
      <c r="AN13" s="42"/>
      <c r="AO13" s="42"/>
      <c r="AP13" s="42"/>
      <c r="AQ13" s="74">
        <f>-+U30</f>
        <v>0</v>
      </c>
      <c r="AR13" s="2"/>
      <c r="AT13" s="75"/>
      <c r="AV13" s="73"/>
      <c r="AW13" s="76"/>
      <c r="AX13" s="76"/>
      <c r="AY13" s="73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3"/>
    </row>
    <row r="14" spans="1:64" ht="21" x14ac:dyDescent="0.35">
      <c r="B14" s="42" t="s">
        <v>59</v>
      </c>
      <c r="C14" s="72">
        <v>2100</v>
      </c>
      <c r="D14" s="72">
        <v>1100</v>
      </c>
      <c r="E14" s="8"/>
      <c r="F14" s="8"/>
      <c r="G14" s="8"/>
      <c r="H14" s="2"/>
      <c r="I14" s="278"/>
      <c r="J14" s="269"/>
      <c r="K14" s="269"/>
      <c r="L14" s="338"/>
      <c r="M14" s="381"/>
      <c r="N14" s="381"/>
      <c r="O14" s="338"/>
      <c r="P14" s="299"/>
      <c r="Q14" s="269"/>
      <c r="R14" s="269"/>
      <c r="S14" s="269"/>
      <c r="T14" s="269"/>
      <c r="U14" s="316"/>
      <c r="V14" s="308"/>
      <c r="W14" s="306"/>
      <c r="X14" s="271"/>
      <c r="Y14" s="300"/>
      <c r="Z14" s="66"/>
      <c r="AA14" s="2"/>
      <c r="AB14" s="392" t="s">
        <v>78</v>
      </c>
      <c r="AC14" s="383"/>
      <c r="AD14" s="383"/>
      <c r="AE14" s="383"/>
      <c r="AF14" s="383"/>
      <c r="AG14" s="383"/>
      <c r="AH14" s="383"/>
      <c r="AI14" s="138"/>
      <c r="AJ14" s="99">
        <f>+S34</f>
        <v>-11540</v>
      </c>
      <c r="AK14" s="2"/>
      <c r="AL14" s="42" t="s">
        <v>228</v>
      </c>
      <c r="AM14" s="42"/>
      <c r="AN14" s="42"/>
      <c r="AO14" s="42"/>
      <c r="AP14" s="42"/>
      <c r="AQ14" s="74">
        <f>-+V32</f>
        <v>-268</v>
      </c>
      <c r="AR14" s="2"/>
      <c r="AS14" s="73"/>
      <c r="AV14" s="73"/>
      <c r="AW14"/>
      <c r="AX14" s="77"/>
      <c r="AY14" s="73"/>
      <c r="AZ14" s="78"/>
      <c r="BL14" s="3"/>
    </row>
    <row r="15" spans="1:64" ht="21" x14ac:dyDescent="0.35">
      <c r="B15" s="79"/>
      <c r="C15" s="80">
        <f>SUM(C11:C14)</f>
        <v>17200</v>
      </c>
      <c r="D15" s="80">
        <f>SUM(D11:D14)</f>
        <v>13500</v>
      </c>
      <c r="E15" s="8"/>
      <c r="F15" s="8"/>
      <c r="G15" s="8"/>
      <c r="H15" s="2"/>
      <c r="I15" s="278" t="s">
        <v>60</v>
      </c>
      <c r="J15" s="327">
        <v>-2300</v>
      </c>
      <c r="K15" s="327">
        <v>-1300</v>
      </c>
      <c r="L15" s="338">
        <f t="shared" si="1"/>
        <v>1000</v>
      </c>
      <c r="M15" s="381"/>
      <c r="N15" s="381"/>
      <c r="O15" s="338">
        <f t="shared" si="0"/>
        <v>1000</v>
      </c>
      <c r="P15" s="299"/>
      <c r="Q15" s="269"/>
      <c r="R15" s="269">
        <f>+O15</f>
        <v>1000</v>
      </c>
      <c r="S15" s="269"/>
      <c r="T15" s="269"/>
      <c r="U15" s="315"/>
      <c r="V15" s="306"/>
      <c r="W15" s="306"/>
      <c r="X15" s="271"/>
      <c r="Y15" s="300"/>
      <c r="Z15" s="66">
        <f>SUM(P15:Y15)-O15</f>
        <v>0</v>
      </c>
      <c r="AA15" s="2"/>
      <c r="AB15" s="392" t="s">
        <v>82</v>
      </c>
      <c r="AC15" s="383"/>
      <c r="AD15" s="383"/>
      <c r="AE15" s="383"/>
      <c r="AF15" s="383"/>
      <c r="AG15" s="383"/>
      <c r="AH15" s="383"/>
      <c r="AI15" s="138"/>
      <c r="AJ15" s="99">
        <f>+T34</f>
        <v>-1150</v>
      </c>
      <c r="AK15" s="2"/>
      <c r="AL15" s="42"/>
      <c r="AM15" s="42"/>
      <c r="AN15" s="42"/>
      <c r="AO15" s="42"/>
      <c r="AP15" s="42"/>
      <c r="AQ15" s="42"/>
      <c r="AR15" s="2"/>
      <c r="AT15" s="75"/>
      <c r="AV15" s="73"/>
      <c r="AW15"/>
      <c r="AX15" s="77"/>
      <c r="AY15" s="73"/>
      <c r="AZ15" s="78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3"/>
    </row>
    <row r="16" spans="1:64" ht="21" x14ac:dyDescent="0.35">
      <c r="B16" s="57" t="s">
        <v>65</v>
      </c>
      <c r="C16" s="72"/>
      <c r="D16" s="72"/>
      <c r="E16" s="8"/>
      <c r="F16" s="8"/>
      <c r="G16" s="8"/>
      <c r="H16" s="2"/>
      <c r="I16" s="278" t="s">
        <v>62</v>
      </c>
      <c r="J16" s="327">
        <v>-2000</v>
      </c>
      <c r="K16" s="327">
        <v>-1500</v>
      </c>
      <c r="L16" s="338">
        <f t="shared" si="1"/>
        <v>500</v>
      </c>
      <c r="M16" s="381"/>
      <c r="N16" s="381"/>
      <c r="O16" s="338">
        <f t="shared" si="0"/>
        <v>500</v>
      </c>
      <c r="P16" s="299"/>
      <c r="Q16" s="269">
        <f>+O16</f>
        <v>500</v>
      </c>
      <c r="R16" s="269"/>
      <c r="S16" s="269"/>
      <c r="T16" s="269"/>
      <c r="U16" s="315"/>
      <c r="V16" s="306"/>
      <c r="W16" s="306"/>
      <c r="X16" s="271"/>
      <c r="Y16" s="300"/>
      <c r="Z16" s="66">
        <f>SUM(P16:Y16)-O16</f>
        <v>0</v>
      </c>
      <c r="AA16" s="2"/>
      <c r="AB16" s="387" t="s">
        <v>229</v>
      </c>
      <c r="AC16" s="388"/>
      <c r="AD16" s="388"/>
      <c r="AE16" s="388"/>
      <c r="AF16" s="388"/>
      <c r="AG16" s="388"/>
      <c r="AH16" s="388"/>
      <c r="AI16" s="389"/>
      <c r="AJ16" s="393"/>
      <c r="AK16" s="2"/>
      <c r="AL16" s="57" t="s">
        <v>61</v>
      </c>
      <c r="AM16" s="57"/>
      <c r="AN16" s="42"/>
      <c r="AO16" s="42"/>
      <c r="AP16" s="42"/>
      <c r="AQ16" s="42"/>
      <c r="AR16" s="2"/>
      <c r="AT16" s="83"/>
      <c r="AV16"/>
      <c r="AW16"/>
      <c r="AX16" s="77"/>
      <c r="AY16" s="73"/>
      <c r="AZ16" s="78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3"/>
    </row>
    <row r="17" spans="2:66" ht="21" x14ac:dyDescent="0.35">
      <c r="B17" s="42" t="s">
        <v>69</v>
      </c>
      <c r="C17" s="72">
        <v>3000</v>
      </c>
      <c r="D17" s="72">
        <v>2000</v>
      </c>
      <c r="E17" s="8"/>
      <c r="F17" s="8"/>
      <c r="G17" s="8"/>
      <c r="H17" s="2"/>
      <c r="I17" s="278" t="s">
        <v>66</v>
      </c>
      <c r="J17" s="327">
        <v>-3900</v>
      </c>
      <c r="K17" s="327">
        <v>-1400</v>
      </c>
      <c r="L17" s="338">
        <f t="shared" si="1"/>
        <v>2500</v>
      </c>
      <c r="M17" s="381"/>
      <c r="N17" s="381"/>
      <c r="O17" s="338">
        <f t="shared" si="0"/>
        <v>2500</v>
      </c>
      <c r="P17" s="299"/>
      <c r="Q17" s="269"/>
      <c r="R17" s="269"/>
      <c r="S17" s="269">
        <f>+O17</f>
        <v>2500</v>
      </c>
      <c r="T17" s="269"/>
      <c r="U17" s="315"/>
      <c r="V17" s="306"/>
      <c r="W17" s="306"/>
      <c r="X17" s="271"/>
      <c r="Y17" s="300"/>
      <c r="Z17" s="66">
        <f>SUM(P17:Y17)-O17</f>
        <v>0</v>
      </c>
      <c r="AA17" s="2"/>
      <c r="AB17" s="387" t="s">
        <v>230</v>
      </c>
      <c r="AC17" s="388"/>
      <c r="AD17" s="388"/>
      <c r="AE17" s="138"/>
      <c r="AF17" s="138"/>
      <c r="AG17" s="138"/>
      <c r="AH17" s="383"/>
      <c r="AI17" s="384"/>
      <c r="AJ17" s="393">
        <f>SUM(AJ11:AJ15)</f>
        <v>19082</v>
      </c>
      <c r="AK17" s="2"/>
      <c r="AL17" s="82" t="s">
        <v>64</v>
      </c>
      <c r="AM17" s="82"/>
      <c r="AN17" s="74"/>
      <c r="AO17" s="42"/>
      <c r="AP17" s="42"/>
      <c r="AQ17" s="74">
        <f>+P10</f>
        <v>-1060</v>
      </c>
      <c r="AR17" s="2"/>
      <c r="AS17" s="76"/>
      <c r="AT17" s="75"/>
      <c r="AU17" s="76"/>
      <c r="AV17" s="76"/>
      <c r="AW17" s="76"/>
      <c r="AX17" s="76"/>
      <c r="AY17" s="73"/>
      <c r="AZ17" s="78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3"/>
    </row>
    <row r="18" spans="2:66" ht="21" x14ac:dyDescent="0.35">
      <c r="B18" s="79" t="s">
        <v>72</v>
      </c>
      <c r="C18" s="80">
        <f>+C15+C17</f>
        <v>20200</v>
      </c>
      <c r="D18" s="80">
        <f>+D15+D17</f>
        <v>15500</v>
      </c>
      <c r="E18" s="8"/>
      <c r="F18" s="8"/>
      <c r="G18" s="8"/>
      <c r="H18" s="2"/>
      <c r="I18" s="278" t="s">
        <v>210</v>
      </c>
      <c r="J18" s="327">
        <v>-3000</v>
      </c>
      <c r="K18" s="327">
        <v>-4000</v>
      </c>
      <c r="L18" s="338">
        <f t="shared" si="1"/>
        <v>-1000</v>
      </c>
      <c r="M18" s="381"/>
      <c r="N18" s="381"/>
      <c r="O18" s="338">
        <f t="shared" si="0"/>
        <v>-1000</v>
      </c>
      <c r="P18" s="299"/>
      <c r="Q18" s="269"/>
      <c r="R18" s="269"/>
      <c r="S18" s="269"/>
      <c r="T18" s="269"/>
      <c r="U18" s="315"/>
      <c r="V18" s="306"/>
      <c r="W18" s="307">
        <f>+O18</f>
        <v>-1000</v>
      </c>
      <c r="X18" s="271"/>
      <c r="Y18" s="300"/>
      <c r="Z18" s="66">
        <f>SUM(P18:Y18)-O18</f>
        <v>0</v>
      </c>
      <c r="AA18" s="2"/>
      <c r="AB18" s="138"/>
      <c r="AC18" s="138"/>
      <c r="AD18" s="138"/>
      <c r="AE18" s="138"/>
      <c r="AF18" s="138"/>
      <c r="AG18" s="138"/>
      <c r="AH18" s="383"/>
      <c r="AI18" s="384"/>
      <c r="AJ18" s="138"/>
      <c r="AK18" s="2"/>
      <c r="AL18" s="82" t="s">
        <v>68</v>
      </c>
      <c r="AM18" s="82"/>
      <c r="AN18" s="42"/>
      <c r="AO18" s="42"/>
      <c r="AP18" s="42"/>
      <c r="AQ18" s="74">
        <f>+Q11</f>
        <v>-2400</v>
      </c>
      <c r="AR18" s="2"/>
      <c r="AS18" s="76"/>
      <c r="AT18" s="76"/>
      <c r="AU18" s="76"/>
      <c r="AV18" s="76"/>
      <c r="AW18" s="76"/>
      <c r="AX18" s="76"/>
      <c r="AY18" s="73"/>
      <c r="AZ18" s="78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3"/>
    </row>
    <row r="19" spans="2:66" ht="21" x14ac:dyDescent="0.35">
      <c r="B19" s="57" t="s">
        <v>76</v>
      </c>
      <c r="C19" s="57"/>
      <c r="D19" s="43"/>
      <c r="E19" s="8"/>
      <c r="F19" s="8"/>
      <c r="G19" s="8"/>
      <c r="H19" s="2"/>
      <c r="I19" s="278"/>
      <c r="J19" s="273"/>
      <c r="K19" s="273"/>
      <c r="L19" s="338"/>
      <c r="M19" s="381"/>
      <c r="N19" s="381"/>
      <c r="O19" s="338"/>
      <c r="P19" s="299"/>
      <c r="Q19" s="269"/>
      <c r="R19" s="269"/>
      <c r="S19" s="269"/>
      <c r="T19" s="269"/>
      <c r="U19" s="315"/>
      <c r="V19" s="306"/>
      <c r="W19" s="306"/>
      <c r="X19" s="271"/>
      <c r="Y19" s="300"/>
      <c r="Z19" s="66"/>
      <c r="AA19" s="2"/>
      <c r="AB19" s="394" t="s">
        <v>88</v>
      </c>
      <c r="AC19" s="395"/>
      <c r="AD19" s="395"/>
      <c r="AE19" s="395"/>
      <c r="AF19" s="395"/>
      <c r="AG19" s="395"/>
      <c r="AH19" s="383"/>
      <c r="AI19" s="384"/>
      <c r="AJ19" s="395"/>
      <c r="AK19" s="2"/>
      <c r="AL19" s="82" t="s">
        <v>71</v>
      </c>
      <c r="AM19" s="82"/>
      <c r="AN19" s="42"/>
      <c r="AO19" s="42"/>
      <c r="AP19" s="42"/>
      <c r="AQ19" s="74">
        <f>+T12</f>
        <v>-1000</v>
      </c>
      <c r="AR19" s="2"/>
      <c r="AS19" s="76"/>
      <c r="AT19" s="76"/>
      <c r="AU19" s="76"/>
      <c r="AV19" s="76"/>
      <c r="AW19" s="76"/>
      <c r="AX19" s="76"/>
      <c r="AY19" s="73"/>
      <c r="AZ19" s="78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3"/>
    </row>
    <row r="20" spans="2:66" ht="21.75" thickBot="1" x14ac:dyDescent="0.4">
      <c r="B20" s="57" t="s">
        <v>80</v>
      </c>
      <c r="C20" s="57"/>
      <c r="D20" s="43"/>
      <c r="E20" s="8"/>
      <c r="F20" s="8"/>
      <c r="G20" s="8"/>
      <c r="H20" s="86"/>
      <c r="I20" s="278" t="s">
        <v>70</v>
      </c>
      <c r="J20" s="327">
        <v>-3500</v>
      </c>
      <c r="K20" s="327">
        <v>-3000</v>
      </c>
      <c r="L20" s="338">
        <f t="shared" si="1"/>
        <v>500</v>
      </c>
      <c r="M20" s="381">
        <f>+N21</f>
        <v>300</v>
      </c>
      <c r="N20" s="381"/>
      <c r="O20" s="338">
        <f t="shared" si="0"/>
        <v>200</v>
      </c>
      <c r="P20" s="299"/>
      <c r="Q20" s="269"/>
      <c r="R20" s="269"/>
      <c r="S20" s="269"/>
      <c r="T20" s="269"/>
      <c r="U20" s="315"/>
      <c r="V20" s="306"/>
      <c r="W20" s="308"/>
      <c r="X20" s="272">
        <f>+O20</f>
        <v>200</v>
      </c>
      <c r="Y20" s="300"/>
      <c r="Z20" s="66">
        <f>SUM(P20:Y20)-O20</f>
        <v>0</v>
      </c>
      <c r="AA20" s="2"/>
      <c r="AB20" s="396" t="s">
        <v>226</v>
      </c>
      <c r="AC20" s="397"/>
      <c r="AD20" s="397"/>
      <c r="AE20" s="397"/>
      <c r="AF20" s="397"/>
      <c r="AG20" s="398"/>
      <c r="AH20" s="397"/>
      <c r="AI20" s="399"/>
      <c r="AJ20" s="400">
        <f>+U34</f>
        <v>-1750</v>
      </c>
      <c r="AK20" s="2"/>
      <c r="AL20" s="82" t="s">
        <v>75</v>
      </c>
      <c r="AM20" s="82"/>
      <c r="AN20" s="42"/>
      <c r="AO20" s="42"/>
      <c r="AP20" s="42"/>
      <c r="AQ20" s="74">
        <f>+R15</f>
        <v>1000</v>
      </c>
      <c r="AR20" s="2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3"/>
    </row>
    <row r="21" spans="2:66" ht="21" x14ac:dyDescent="0.35">
      <c r="B21" s="42" t="s">
        <v>60</v>
      </c>
      <c r="C21" s="72">
        <v>2300</v>
      </c>
      <c r="D21" s="72">
        <v>1300</v>
      </c>
      <c r="E21" s="8"/>
      <c r="F21" s="8"/>
      <c r="G21" s="8"/>
      <c r="H21" s="284"/>
      <c r="I21" s="278" t="s">
        <v>73</v>
      </c>
      <c r="J21" s="326">
        <v>12300</v>
      </c>
      <c r="K21" s="327">
        <v>-4300</v>
      </c>
      <c r="L21" s="338">
        <f t="shared" si="1"/>
        <v>-16600</v>
      </c>
      <c r="M21" s="381"/>
      <c r="N21" s="381">
        <v>300</v>
      </c>
      <c r="O21" s="338">
        <f t="shared" si="0"/>
        <v>-16300</v>
      </c>
      <c r="P21" s="299"/>
      <c r="Q21" s="269"/>
      <c r="R21" s="269"/>
      <c r="S21" s="269"/>
      <c r="T21" s="269"/>
      <c r="U21" s="317"/>
      <c r="V21" s="309"/>
      <c r="W21" s="309"/>
      <c r="X21" s="274"/>
      <c r="Y21" s="301">
        <f>+O21</f>
        <v>-16300</v>
      </c>
      <c r="Z21" s="66">
        <f>SUM(P21:Y21)-O21</f>
        <v>0</v>
      </c>
      <c r="AA21" s="2"/>
      <c r="AB21" s="396" t="s">
        <v>225</v>
      </c>
      <c r="AC21" s="397"/>
      <c r="AD21" s="397"/>
      <c r="AE21" s="397"/>
      <c r="AF21" s="397"/>
      <c r="AG21" s="400"/>
      <c r="AH21" s="397"/>
      <c r="AI21" s="399"/>
      <c r="AJ21" s="400">
        <f>+V34</f>
        <v>268</v>
      </c>
      <c r="AK21" s="2"/>
      <c r="AL21" s="82" t="s">
        <v>79</v>
      </c>
      <c r="AM21" s="82"/>
      <c r="AN21" s="42"/>
      <c r="AO21" s="42"/>
      <c r="AP21" s="42"/>
      <c r="AQ21" s="74">
        <f>+Q16</f>
        <v>500</v>
      </c>
      <c r="AR21" s="2"/>
      <c r="AS21" s="71"/>
      <c r="AT21" s="76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3"/>
    </row>
    <row r="22" spans="2:66" ht="21.75" thickBot="1" x14ac:dyDescent="0.4">
      <c r="B22" s="42" t="s">
        <v>62</v>
      </c>
      <c r="C22" s="72">
        <v>2000</v>
      </c>
      <c r="D22" s="72">
        <v>1500</v>
      </c>
      <c r="E22" s="8"/>
      <c r="F22" s="8"/>
      <c r="G22" s="8"/>
      <c r="H22" s="2"/>
      <c r="I22" s="278"/>
      <c r="J22" s="269"/>
      <c r="K22" s="273"/>
      <c r="L22" s="338"/>
      <c r="M22" s="381"/>
      <c r="N22" s="381"/>
      <c r="O22" s="338"/>
      <c r="P22" s="299"/>
      <c r="Q22" s="269"/>
      <c r="R22" s="269"/>
      <c r="S22" s="269"/>
      <c r="T22" s="269"/>
      <c r="U22" s="317"/>
      <c r="V22" s="309"/>
      <c r="W22" s="309"/>
      <c r="X22" s="274"/>
      <c r="Y22" s="301"/>
      <c r="Z22" s="66"/>
      <c r="AA22" s="2"/>
      <c r="AB22" s="387" t="s">
        <v>94</v>
      </c>
      <c r="AC22" s="401"/>
      <c r="AD22" s="401"/>
      <c r="AE22" s="401"/>
      <c r="AF22" s="401"/>
      <c r="AG22" s="401"/>
      <c r="AH22" s="401"/>
      <c r="AI22" s="389"/>
      <c r="AJ22" s="402">
        <f>+AJ20+AJ21</f>
        <v>-1482</v>
      </c>
      <c r="AK22" s="2"/>
      <c r="AL22" s="82" t="s">
        <v>83</v>
      </c>
      <c r="AM22" s="82"/>
      <c r="AN22" s="42"/>
      <c r="AO22" s="42"/>
      <c r="AP22" s="42"/>
      <c r="AQ22" s="74">
        <f>+S17</f>
        <v>2500</v>
      </c>
      <c r="AR22" s="2"/>
      <c r="AS22" s="71"/>
      <c r="AT22" s="76"/>
      <c r="BL22" s="3"/>
    </row>
    <row r="23" spans="2:66" ht="21" x14ac:dyDescent="0.35">
      <c r="B23" s="42" t="s">
        <v>87</v>
      </c>
      <c r="C23" s="72">
        <v>3900</v>
      </c>
      <c r="D23" s="72">
        <v>1400</v>
      </c>
      <c r="E23" s="8"/>
      <c r="F23" s="8"/>
      <c r="G23" s="8"/>
      <c r="H23" s="2"/>
      <c r="I23" s="278" t="s">
        <v>77</v>
      </c>
      <c r="J23" s="329">
        <v>-71882</v>
      </c>
      <c r="K23" s="328"/>
      <c r="L23" s="377">
        <f t="shared" si="1"/>
        <v>71882</v>
      </c>
      <c r="M23" s="381"/>
      <c r="N23" s="381"/>
      <c r="O23" s="377">
        <f t="shared" si="0"/>
        <v>71882</v>
      </c>
      <c r="P23" s="302">
        <f>+O23</f>
        <v>71882</v>
      </c>
      <c r="Q23" s="270"/>
      <c r="R23" s="270"/>
      <c r="S23" s="270"/>
      <c r="T23" s="275"/>
      <c r="U23" s="315"/>
      <c r="V23" s="306"/>
      <c r="W23" s="306"/>
      <c r="X23" s="271"/>
      <c r="Y23" s="300"/>
      <c r="Z23" s="66">
        <f>SUM(P23:Y23)-O23</f>
        <v>0</v>
      </c>
      <c r="AA23" s="2"/>
      <c r="AB23" s="138"/>
      <c r="AC23" s="138"/>
      <c r="AD23" s="138"/>
      <c r="AE23" s="138"/>
      <c r="AF23" s="138"/>
      <c r="AG23" s="138"/>
      <c r="AH23" s="383"/>
      <c r="AI23" s="384"/>
      <c r="AJ23" s="138"/>
      <c r="AK23" s="2"/>
      <c r="AL23" s="87" t="s">
        <v>85</v>
      </c>
      <c r="AM23" s="88"/>
      <c r="AN23" s="88"/>
      <c r="AO23" s="88"/>
      <c r="AP23" s="88"/>
      <c r="AQ23" s="89">
        <f>SUM(AQ10:AQ22)</f>
        <v>17372</v>
      </c>
      <c r="AR23" s="2"/>
      <c r="AS23" s="71">
        <f>+AJ17-AQ23</f>
        <v>1710</v>
      </c>
      <c r="AT23" s="76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3"/>
    </row>
    <row r="24" spans="2:66" ht="21" x14ac:dyDescent="0.35">
      <c r="B24" s="79" t="s">
        <v>89</v>
      </c>
      <c r="C24" s="80">
        <f>SUM(C21:C23)</f>
        <v>8200</v>
      </c>
      <c r="D24" s="80">
        <f>SUM(D21:D23)</f>
        <v>4200</v>
      </c>
      <c r="E24" s="8"/>
      <c r="F24" s="8"/>
      <c r="G24" s="8"/>
      <c r="H24" s="2"/>
      <c r="I24" s="278" t="s">
        <v>81</v>
      </c>
      <c r="J24" s="330"/>
      <c r="K24" s="328"/>
      <c r="L24" s="378"/>
      <c r="M24" s="381"/>
      <c r="N24" s="381"/>
      <c r="O24" s="378"/>
      <c r="P24" s="302"/>
      <c r="Q24" s="270"/>
      <c r="R24" s="270"/>
      <c r="S24" s="270"/>
      <c r="T24" s="275"/>
      <c r="U24" s="315"/>
      <c r="V24" s="306"/>
      <c r="W24" s="306"/>
      <c r="X24" s="271"/>
      <c r="Y24" s="300"/>
      <c r="Z24" s="66">
        <f>SUM(P24:Y24)-O24</f>
        <v>0</v>
      </c>
      <c r="AA24" s="2"/>
      <c r="AB24" s="394" t="s">
        <v>97</v>
      </c>
      <c r="AC24" s="395"/>
      <c r="AD24" s="395"/>
      <c r="AE24" s="383"/>
      <c r="AF24" s="383"/>
      <c r="AG24" s="383"/>
      <c r="AH24" s="383"/>
      <c r="AI24" s="384"/>
      <c r="AJ24" s="395"/>
      <c r="AK24" s="2"/>
      <c r="AL24" s="42"/>
      <c r="AM24" s="42"/>
      <c r="AN24" s="42"/>
      <c r="AO24" s="42"/>
      <c r="AP24" s="42"/>
      <c r="AQ24" s="42"/>
      <c r="AR24" s="2"/>
      <c r="AS24" s="71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3"/>
    </row>
    <row r="25" spans="2:66" ht="21" x14ac:dyDescent="0.35">
      <c r="B25" s="57" t="s">
        <v>92</v>
      </c>
      <c r="C25" s="70">
        <v>0</v>
      </c>
      <c r="D25" s="70">
        <v>0</v>
      </c>
      <c r="E25" s="8"/>
      <c r="F25" s="8"/>
      <c r="G25" s="8"/>
      <c r="H25" s="2"/>
      <c r="I25" s="278" t="s">
        <v>84</v>
      </c>
      <c r="J25" s="330">
        <v>15500</v>
      </c>
      <c r="K25" s="328"/>
      <c r="L25" s="378">
        <f>+K25-J25</f>
        <v>-15500</v>
      </c>
      <c r="M25" s="381"/>
      <c r="N25" s="381"/>
      <c r="O25" s="378">
        <f>+L25+N25-M25</f>
        <v>-15500</v>
      </c>
      <c r="P25" s="302"/>
      <c r="Q25" s="270">
        <f>+O25</f>
        <v>-15500</v>
      </c>
      <c r="R25" s="270"/>
      <c r="S25" s="270"/>
      <c r="T25" s="275"/>
      <c r="U25" s="315"/>
      <c r="V25" s="306"/>
      <c r="W25" s="306"/>
      <c r="X25" s="271"/>
      <c r="Y25" s="300"/>
      <c r="Z25" s="66">
        <f>SUM(P25:Y25)-O25</f>
        <v>0</v>
      </c>
      <c r="AA25" s="2"/>
      <c r="AB25" s="392" t="s">
        <v>227</v>
      </c>
      <c r="AC25" s="383"/>
      <c r="AD25" s="383"/>
      <c r="AE25" s="383"/>
      <c r="AF25" s="383"/>
      <c r="AG25" s="383"/>
      <c r="AH25" s="383"/>
      <c r="AI25" s="384"/>
      <c r="AJ25" s="403">
        <f>+W34</f>
        <v>-1300</v>
      </c>
      <c r="AK25" s="2"/>
      <c r="AL25" s="21" t="s">
        <v>88</v>
      </c>
      <c r="AM25" s="90"/>
      <c r="AN25" s="90"/>
      <c r="AO25" s="90"/>
      <c r="AP25" s="90"/>
      <c r="AQ25" s="90"/>
      <c r="AR25" s="2"/>
      <c r="AS25" s="71"/>
      <c r="AT25" s="76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3"/>
      <c r="BM25" s="85"/>
    </row>
    <row r="26" spans="2:66" ht="21" x14ac:dyDescent="0.35">
      <c r="B26" s="57" t="s">
        <v>95</v>
      </c>
      <c r="C26" s="72"/>
      <c r="D26" s="72"/>
      <c r="E26" s="8"/>
      <c r="F26" s="8"/>
      <c r="G26" s="8"/>
      <c r="H26" s="2"/>
      <c r="I26" s="278" t="s">
        <v>86</v>
      </c>
      <c r="J26" s="330">
        <v>22650</v>
      </c>
      <c r="K26" s="328"/>
      <c r="L26" s="378">
        <f>+K26-J26</f>
        <v>-22650</v>
      </c>
      <c r="M26" s="381"/>
      <c r="N26" s="381"/>
      <c r="O26" s="378">
        <f>+L26+N26-M26</f>
        <v>-22650</v>
      </c>
      <c r="P26" s="302"/>
      <c r="Q26" s="270"/>
      <c r="R26" s="270">
        <f>+O26</f>
        <v>-22650</v>
      </c>
      <c r="S26" s="270"/>
      <c r="T26" s="275"/>
      <c r="U26" s="315"/>
      <c r="V26" s="306"/>
      <c r="W26" s="306"/>
      <c r="X26" s="271"/>
      <c r="Y26" s="300"/>
      <c r="Z26" s="66">
        <f>SUM(P26:Y26)-O26</f>
        <v>0</v>
      </c>
      <c r="AA26" s="2"/>
      <c r="AB26" s="392" t="s">
        <v>99</v>
      </c>
      <c r="AC26" s="383"/>
      <c r="AD26" s="383"/>
      <c r="AE26" s="383"/>
      <c r="AF26" s="383"/>
      <c r="AG26" s="383"/>
      <c r="AH26" s="383"/>
      <c r="AI26" s="384"/>
      <c r="AJ26" s="404">
        <f>+X34</f>
        <v>200</v>
      </c>
      <c r="AK26" s="2"/>
      <c r="AL26" s="92" t="s">
        <v>91</v>
      </c>
      <c r="AM26" s="93"/>
      <c r="AN26" s="93"/>
      <c r="AO26" s="93"/>
      <c r="AP26" s="93"/>
      <c r="AQ26" s="276">
        <f>+AJ20</f>
        <v>-1750</v>
      </c>
      <c r="AR26" s="2"/>
      <c r="AS26" s="71"/>
      <c r="AT26" s="76"/>
      <c r="BL26" s="3"/>
    </row>
    <row r="27" spans="2:66" ht="21" x14ac:dyDescent="0.35">
      <c r="B27" s="42" t="s">
        <v>70</v>
      </c>
      <c r="C27" s="72">
        <v>3500</v>
      </c>
      <c r="D27" s="72">
        <v>3000</v>
      </c>
      <c r="E27" s="8"/>
      <c r="F27" s="8"/>
      <c r="G27" s="8"/>
      <c r="H27" s="2"/>
      <c r="I27" s="406" t="s">
        <v>207</v>
      </c>
      <c r="J27" s="407">
        <v>900</v>
      </c>
      <c r="K27" s="408"/>
      <c r="L27" s="409">
        <f>+K27-J27</f>
        <v>-900</v>
      </c>
      <c r="M27" s="410"/>
      <c r="N27" s="410">
        <f>-L27</f>
        <v>900</v>
      </c>
      <c r="O27" s="409">
        <f>+L27+N27-M27</f>
        <v>0</v>
      </c>
      <c r="P27" s="411"/>
      <c r="Q27" s="413">
        <f>+O27</f>
        <v>0</v>
      </c>
      <c r="R27" s="270"/>
      <c r="S27" s="270"/>
      <c r="T27" s="275"/>
      <c r="U27" s="315"/>
      <c r="V27" s="306"/>
      <c r="W27" s="306"/>
      <c r="X27" s="271"/>
      <c r="Y27" s="300"/>
      <c r="Z27" s="66">
        <f>SUM(P27:Y27)-O27</f>
        <v>0</v>
      </c>
      <c r="AA27" s="2"/>
      <c r="AB27" s="392" t="s">
        <v>101</v>
      </c>
      <c r="AC27" s="383"/>
      <c r="AD27" s="383"/>
      <c r="AE27" s="383"/>
      <c r="AF27" s="383"/>
      <c r="AG27" s="383"/>
      <c r="AH27" s="383"/>
      <c r="AI27" s="138"/>
      <c r="AJ27" s="405">
        <f>+Y34</f>
        <v>-16300</v>
      </c>
      <c r="AK27" s="2"/>
      <c r="AL27" s="92" t="s">
        <v>225</v>
      </c>
      <c r="AM27" s="93"/>
      <c r="AN27" s="93"/>
      <c r="AO27" s="93"/>
      <c r="AP27" s="93"/>
      <c r="AQ27" s="276">
        <f>+AJ21</f>
        <v>268</v>
      </c>
      <c r="AR27" s="2"/>
      <c r="AS27" s="71"/>
      <c r="AT27" s="76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3"/>
      <c r="BM27" s="57"/>
      <c r="BN27" s="72"/>
    </row>
    <row r="28" spans="2:66" ht="21.75" customHeight="1" x14ac:dyDescent="0.35">
      <c r="B28" s="42" t="s">
        <v>73</v>
      </c>
      <c r="C28" s="72">
        <v>8500</v>
      </c>
      <c r="D28" s="72">
        <v>8300</v>
      </c>
      <c r="E28" s="72"/>
      <c r="F28" s="8"/>
      <c r="G28" s="8"/>
      <c r="H28" s="2"/>
      <c r="I28" s="278" t="s">
        <v>90</v>
      </c>
      <c r="J28" s="330">
        <v>150</v>
      </c>
      <c r="K28" s="328"/>
      <c r="L28" s="378">
        <f>+K28-J28</f>
        <v>-150</v>
      </c>
      <c r="M28" s="381"/>
      <c r="N28" s="381"/>
      <c r="O28" s="378">
        <f>+L28+N28-M28</f>
        <v>-150</v>
      </c>
      <c r="P28" s="302"/>
      <c r="Q28" s="270"/>
      <c r="R28" s="270"/>
      <c r="S28" s="270"/>
      <c r="T28" s="270">
        <f>+O28</f>
        <v>-150</v>
      </c>
      <c r="U28" s="315"/>
      <c r="V28" s="306"/>
      <c r="W28" s="306"/>
      <c r="X28" s="271"/>
      <c r="Y28" s="300"/>
      <c r="Z28" s="66">
        <f>SUM(P28:Y28)-O28</f>
        <v>0</v>
      </c>
      <c r="AA28" s="2"/>
      <c r="AB28" s="387" t="s">
        <v>104</v>
      </c>
      <c r="AC28" s="401"/>
      <c r="AD28" s="401"/>
      <c r="AE28" s="401"/>
      <c r="AF28" s="401"/>
      <c r="AG28" s="401"/>
      <c r="AH28" s="401"/>
      <c r="AI28" s="389"/>
      <c r="AJ28" s="402">
        <f>SUM(AJ25:AJ27)</f>
        <v>-17400</v>
      </c>
      <c r="AK28" s="2"/>
      <c r="AL28" s="87" t="s">
        <v>94</v>
      </c>
      <c r="AM28" s="85"/>
      <c r="AN28" s="85"/>
      <c r="AO28" s="85"/>
      <c r="AP28" s="85"/>
      <c r="AQ28" s="94">
        <f>+AQ26+AQ27</f>
        <v>-1482</v>
      </c>
      <c r="AR28" s="2"/>
      <c r="AS28" s="71"/>
      <c r="AT28" s="76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3"/>
      <c r="BM28" s="42"/>
      <c r="BN28" s="96">
        <f>+AH20</f>
        <v>0</v>
      </c>
    </row>
    <row r="29" spans="2:66" ht="21" x14ac:dyDescent="0.35">
      <c r="B29" s="79" t="s">
        <v>100</v>
      </c>
      <c r="C29" s="97">
        <f>+C27+C28</f>
        <v>12000</v>
      </c>
      <c r="D29" s="97">
        <f>+D27+D28</f>
        <v>11300</v>
      </c>
      <c r="E29" s="8"/>
      <c r="F29" s="8"/>
      <c r="G29" s="8"/>
      <c r="H29" s="2"/>
      <c r="I29" s="406" t="s">
        <v>209</v>
      </c>
      <c r="J29" s="407">
        <v>60</v>
      </c>
      <c r="K29" s="408"/>
      <c r="L29" s="409">
        <f>+K29-J29</f>
        <v>-60</v>
      </c>
      <c r="M29" s="410"/>
      <c r="N29" s="410">
        <f>-L29</f>
        <v>60</v>
      </c>
      <c r="O29" s="409">
        <f>+L29+N29-M29</f>
        <v>0</v>
      </c>
      <c r="P29" s="411">
        <f>+O29</f>
        <v>0</v>
      </c>
      <c r="Q29" s="270"/>
      <c r="R29" s="270"/>
      <c r="S29" s="270"/>
      <c r="T29" s="275"/>
      <c r="U29" s="315"/>
      <c r="V29" s="306"/>
      <c r="W29" s="306"/>
      <c r="X29" s="271"/>
      <c r="Y29" s="300"/>
      <c r="Z29" s="66">
        <f>SUM(P29:Y29)-O29</f>
        <v>0</v>
      </c>
      <c r="AA29" s="2"/>
      <c r="AB29" s="382" t="s">
        <v>105</v>
      </c>
      <c r="AC29" s="383"/>
      <c r="AD29" s="383"/>
      <c r="AE29" s="383"/>
      <c r="AF29" s="383"/>
      <c r="AG29" s="383"/>
      <c r="AH29" s="383"/>
      <c r="AI29" s="384"/>
      <c r="AJ29" s="385">
        <f>+AJ17+AJ22+AJ28</f>
        <v>200</v>
      </c>
      <c r="AK29" s="2"/>
      <c r="AL29" s="95"/>
      <c r="AM29" s="95"/>
      <c r="AN29" s="95"/>
      <c r="AO29" s="72"/>
      <c r="AP29" s="72"/>
      <c r="AQ29" s="95"/>
      <c r="AR29" s="2"/>
      <c r="AS29" s="71"/>
      <c r="AT29" s="71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3"/>
      <c r="BM29" s="84"/>
      <c r="BN29" s="94">
        <f>+BN28</f>
        <v>0</v>
      </c>
    </row>
    <row r="30" spans="2:66" ht="21" x14ac:dyDescent="0.35">
      <c r="B30" s="84" t="s">
        <v>102</v>
      </c>
      <c r="C30" s="85">
        <f>+C24+C29</f>
        <v>20200</v>
      </c>
      <c r="D30" s="85">
        <f>+D24+D29</f>
        <v>15500</v>
      </c>
      <c r="E30" s="8"/>
      <c r="F30" s="8"/>
      <c r="G30" s="8"/>
      <c r="H30" s="2"/>
      <c r="I30" s="406" t="s">
        <v>93</v>
      </c>
      <c r="J30" s="407">
        <v>600</v>
      </c>
      <c r="K30" s="408"/>
      <c r="L30" s="409">
        <f>+K30-J30</f>
        <v>-600</v>
      </c>
      <c r="M30" s="410"/>
      <c r="N30" s="410">
        <f>-L30</f>
        <v>600</v>
      </c>
      <c r="O30" s="409">
        <f>+L30+N30-M30</f>
        <v>0</v>
      </c>
      <c r="P30" s="302"/>
      <c r="Q30" s="270"/>
      <c r="R30" s="270"/>
      <c r="S30" s="270"/>
      <c r="T30" s="275"/>
      <c r="U30" s="422">
        <f>+O30</f>
        <v>0</v>
      </c>
      <c r="V30" s="307"/>
      <c r="W30" s="306"/>
      <c r="X30" s="271"/>
      <c r="Y30" s="300"/>
      <c r="Z30" s="66">
        <f>SUM(P30:Y30)-O30</f>
        <v>0</v>
      </c>
      <c r="AA30" s="2"/>
      <c r="AB30" s="382" t="s">
        <v>106</v>
      </c>
      <c r="AC30" s="383"/>
      <c r="AD30" s="383"/>
      <c r="AE30" s="383"/>
      <c r="AF30" s="383"/>
      <c r="AG30" s="383"/>
      <c r="AH30" s="383"/>
      <c r="AI30" s="384"/>
      <c r="AJ30" s="386">
        <f>+K9</f>
        <v>800</v>
      </c>
      <c r="AK30" s="2"/>
      <c r="AL30" s="21" t="s">
        <v>97</v>
      </c>
      <c r="AM30" s="90"/>
      <c r="AN30" s="90"/>
      <c r="AO30" s="72"/>
      <c r="AP30" s="72"/>
      <c r="AQ30" s="90"/>
      <c r="AR30" s="2"/>
      <c r="AS30" s="71"/>
      <c r="AT30" s="71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3"/>
    </row>
    <row r="31" spans="2:66" ht="21" x14ac:dyDescent="0.35">
      <c r="B31" s="57"/>
      <c r="C31" s="66">
        <f>+C18-C30</f>
        <v>0</v>
      </c>
      <c r="D31" s="66">
        <f>+D18-D30</f>
        <v>0</v>
      </c>
      <c r="E31" s="8"/>
      <c r="F31" s="8"/>
      <c r="G31" s="8"/>
      <c r="H31" s="2"/>
      <c r="I31" s="278" t="s">
        <v>211</v>
      </c>
      <c r="J31" s="330">
        <v>300</v>
      </c>
      <c r="K31" s="328"/>
      <c r="L31" s="379">
        <f>+K31-J31</f>
        <v>-300</v>
      </c>
      <c r="M31" s="381"/>
      <c r="N31" s="381"/>
      <c r="O31" s="379">
        <f>+L31+N31-M31</f>
        <v>-300</v>
      </c>
      <c r="P31" s="302"/>
      <c r="Q31" s="270"/>
      <c r="R31" s="270"/>
      <c r="S31" s="270"/>
      <c r="T31" s="275"/>
      <c r="U31" s="315"/>
      <c r="V31" s="306"/>
      <c r="W31" s="307">
        <f>+O31</f>
        <v>-300</v>
      </c>
      <c r="X31" s="271"/>
      <c r="Y31" s="300"/>
      <c r="Z31" s="66">
        <f>SUM(P31:Y31)-O31</f>
        <v>0</v>
      </c>
      <c r="AA31" s="2"/>
      <c r="AB31" s="387" t="s">
        <v>107</v>
      </c>
      <c r="AC31" s="388"/>
      <c r="AD31" s="388"/>
      <c r="AE31" s="388"/>
      <c r="AF31" s="388"/>
      <c r="AG31" s="388"/>
      <c r="AH31" s="388"/>
      <c r="AI31" s="389"/>
      <c r="AJ31" s="390">
        <f>+AJ29+AJ30</f>
        <v>1000</v>
      </c>
      <c r="AK31" s="2"/>
      <c r="AL31" s="81" t="s">
        <v>227</v>
      </c>
      <c r="AM31" s="72"/>
      <c r="AN31" s="72"/>
      <c r="AO31" s="72"/>
      <c r="AP31" s="72"/>
      <c r="AQ31" s="72">
        <f>+AJ25</f>
        <v>-1300</v>
      </c>
      <c r="AR31" s="2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3"/>
      <c r="BM31" s="57"/>
      <c r="BN31" s="72"/>
    </row>
    <row r="32" spans="2:66" ht="21.75" thickBot="1" x14ac:dyDescent="0.4">
      <c r="F32" s="8"/>
      <c r="G32" s="8"/>
      <c r="H32" s="2"/>
      <c r="I32" s="406" t="s">
        <v>208</v>
      </c>
      <c r="J32" s="420">
        <v>-118</v>
      </c>
      <c r="K32" s="408"/>
      <c r="L32" s="421">
        <f>+K32-J32</f>
        <v>118</v>
      </c>
      <c r="M32" s="410"/>
      <c r="N32" s="410">
        <v>150</v>
      </c>
      <c r="O32" s="421">
        <f>+L32+N32-M32</f>
        <v>268</v>
      </c>
      <c r="P32" s="302"/>
      <c r="Q32" s="270"/>
      <c r="R32" s="270"/>
      <c r="S32" s="270"/>
      <c r="T32" s="275"/>
      <c r="U32" s="318"/>
      <c r="V32" s="307">
        <f>+O32</f>
        <v>268</v>
      </c>
      <c r="W32" s="306"/>
      <c r="X32" s="271"/>
      <c r="Y32" s="300"/>
      <c r="Z32" s="66">
        <f>SUM(P32:Y32)-O32</f>
        <v>0</v>
      </c>
      <c r="AA32" s="2"/>
      <c r="AB32" s="102"/>
      <c r="AC32" s="42"/>
      <c r="AD32" s="42"/>
      <c r="AE32" s="42"/>
      <c r="AF32" s="42"/>
      <c r="AG32" s="42"/>
      <c r="AH32" s="42"/>
      <c r="AI32" s="42"/>
      <c r="AJ32" s="70"/>
      <c r="AK32" s="2"/>
      <c r="AL32" s="81" t="s">
        <v>99</v>
      </c>
      <c r="AM32" s="72"/>
      <c r="AN32" s="72"/>
      <c r="AO32" s="72"/>
      <c r="AP32" s="72"/>
      <c r="AQ32" s="72">
        <f>+AJ26</f>
        <v>200</v>
      </c>
      <c r="AR32" s="2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3"/>
      <c r="BM32" s="57"/>
      <c r="BN32" s="72">
        <f>+AI20</f>
        <v>0</v>
      </c>
    </row>
    <row r="33" spans="1:66" ht="21.75" thickBot="1" x14ac:dyDescent="0.4">
      <c r="B33" s="10" t="s">
        <v>2</v>
      </c>
      <c r="C33" s="11"/>
      <c r="D33" s="12"/>
      <c r="E33" s="8"/>
      <c r="F33" s="8"/>
      <c r="G33" s="8"/>
      <c r="H33" s="2"/>
      <c r="I33" s="278" t="s">
        <v>98</v>
      </c>
      <c r="J33" s="330">
        <v>14040</v>
      </c>
      <c r="K33" s="328"/>
      <c r="L33" s="380">
        <f>+K33-J33</f>
        <v>-14040</v>
      </c>
      <c r="M33" s="381"/>
      <c r="N33" s="381"/>
      <c r="O33" s="380">
        <f>+L33+N33-M33</f>
        <v>-14040</v>
      </c>
      <c r="P33" s="302"/>
      <c r="Q33" s="270"/>
      <c r="R33" s="270"/>
      <c r="S33" s="270">
        <f>+O33</f>
        <v>-14040</v>
      </c>
      <c r="T33" s="275"/>
      <c r="U33" s="315"/>
      <c r="V33" s="306"/>
      <c r="W33" s="306"/>
      <c r="X33" s="271"/>
      <c r="Y33" s="300"/>
      <c r="Z33" s="66">
        <f>SUM(P33:Y33)-O33</f>
        <v>0</v>
      </c>
      <c r="AA33" s="2"/>
      <c r="AB33" s="102"/>
      <c r="AC33" s="42"/>
      <c r="AD33" s="42"/>
      <c r="AE33" s="42"/>
      <c r="AF33" s="42"/>
      <c r="AG33" s="42"/>
      <c r="AH33" s="42"/>
      <c r="AI33" s="42"/>
      <c r="AJ33" s="70"/>
      <c r="AK33" s="2"/>
      <c r="AL33" s="81" t="s">
        <v>101</v>
      </c>
      <c r="AM33" s="72"/>
      <c r="AN33" s="72"/>
      <c r="AO33" s="72"/>
      <c r="AP33" s="72"/>
      <c r="AQ33" s="72">
        <f>+AJ27</f>
        <v>-16300</v>
      </c>
      <c r="AR33" s="2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3"/>
      <c r="BM33" s="42"/>
      <c r="BN33" s="96">
        <f>+AJ20</f>
        <v>-1750</v>
      </c>
    </row>
    <row r="34" spans="1:66" ht="21.75" thickBot="1" x14ac:dyDescent="0.4">
      <c r="A34" s="8"/>
      <c r="B34" s="20" t="s">
        <v>108</v>
      </c>
      <c r="C34" s="21"/>
      <c r="D34" s="22"/>
      <c r="E34" s="8"/>
      <c r="F34" s="8"/>
      <c r="G34" s="8"/>
      <c r="H34" s="2"/>
      <c r="I34" s="265"/>
      <c r="J34" s="265">
        <f>SUM(J9:J33)</f>
        <v>0</v>
      </c>
      <c r="K34" s="266">
        <f>SUM(K9:K33)</f>
        <v>0</v>
      </c>
      <c r="L34" s="288">
        <f>SUM(L9:L33)</f>
        <v>0</v>
      </c>
      <c r="M34" s="267">
        <f>SUM(M9:M33)</f>
        <v>2010</v>
      </c>
      <c r="N34" s="268">
        <f>SUM(N9:N33)</f>
        <v>2010</v>
      </c>
      <c r="O34" s="277">
        <f>SUM(O9:O33)</f>
        <v>0</v>
      </c>
      <c r="P34" s="412">
        <f>SUM(P10:P33)</f>
        <v>70822</v>
      </c>
      <c r="Q34" s="412">
        <f>SUM(Q10:Q33)</f>
        <v>-17400</v>
      </c>
      <c r="R34" s="344">
        <f>SUM(R10:R33)</f>
        <v>-21650</v>
      </c>
      <c r="S34" s="344">
        <f>SUM(S10:S33)</f>
        <v>-11540</v>
      </c>
      <c r="T34" s="344">
        <f>SUM(T10:T33)</f>
        <v>-1150</v>
      </c>
      <c r="U34" s="340">
        <f>SUM(U10:U33)</f>
        <v>-1750</v>
      </c>
      <c r="V34" s="340">
        <f>SUM(V10:V33)</f>
        <v>268</v>
      </c>
      <c r="W34" s="341">
        <f>SUM(W10:W33)</f>
        <v>-1300</v>
      </c>
      <c r="X34" s="342">
        <f>SUM(X10:X33)</f>
        <v>200</v>
      </c>
      <c r="Y34" s="343">
        <f>SUM(Y10:Y33)</f>
        <v>-16300</v>
      </c>
      <c r="Z34" s="8"/>
      <c r="AA34" s="2"/>
      <c r="AB34" s="102"/>
      <c r="AC34" s="42"/>
      <c r="AD34" s="42"/>
      <c r="AE34" s="42"/>
      <c r="AF34" s="42"/>
      <c r="AG34" s="42"/>
      <c r="AH34" s="42"/>
      <c r="AI34" s="42"/>
      <c r="AJ34" s="70"/>
      <c r="AK34" s="2"/>
      <c r="AL34" s="87" t="s">
        <v>104</v>
      </c>
      <c r="AM34" s="85"/>
      <c r="AN34" s="85"/>
      <c r="AO34" s="85"/>
      <c r="AP34" s="85"/>
      <c r="AQ34" s="94">
        <f>SUM(AQ31:AQ33)</f>
        <v>-17400</v>
      </c>
      <c r="AR34" s="2"/>
      <c r="AS34" s="71"/>
      <c r="AT34" s="71"/>
      <c r="BL34" s="3"/>
      <c r="BM34" s="84"/>
      <c r="BN34" s="94">
        <f>+BN32+BN33</f>
        <v>-1750</v>
      </c>
    </row>
    <row r="35" spans="1:66" ht="24" thickBot="1" x14ac:dyDescent="0.4">
      <c r="A35" s="8"/>
      <c r="B35" s="104" t="s">
        <v>50</v>
      </c>
      <c r="C35" s="34"/>
      <c r="D35" s="35"/>
      <c r="E35" s="8"/>
      <c r="F35" s="8"/>
      <c r="G35" s="8"/>
      <c r="H35" s="2"/>
      <c r="I35" s="98" t="s">
        <v>103</v>
      </c>
      <c r="J35" s="66">
        <f>SUM(J9:J33)</f>
        <v>0</v>
      </c>
      <c r="K35" s="66">
        <f>SUM(K9:K33)</f>
        <v>0</v>
      </c>
      <c r="L35" s="66">
        <f>SUM(L9:L33)</f>
        <v>0</v>
      </c>
      <c r="M35" s="42"/>
      <c r="N35" s="42"/>
      <c r="O35" s="66">
        <f>+O34</f>
        <v>0</v>
      </c>
      <c r="P35" s="8"/>
      <c r="Q35" s="8"/>
      <c r="R35" s="8"/>
      <c r="S35" s="8"/>
      <c r="U35" s="42"/>
      <c r="V35" s="42"/>
      <c r="W35" s="42"/>
      <c r="X35" s="42"/>
      <c r="Y35" s="339">
        <f>SUM(P34:Y34)</f>
        <v>200</v>
      </c>
      <c r="Z35" s="8"/>
      <c r="AA35" s="2"/>
      <c r="AB35" s="102"/>
      <c r="AC35" s="42"/>
      <c r="AD35" s="42"/>
      <c r="AE35" s="42"/>
      <c r="AF35" s="42"/>
      <c r="AG35" s="42"/>
      <c r="AH35" s="42"/>
      <c r="AI35" s="42"/>
      <c r="AJ35" s="70"/>
      <c r="AK35" s="2"/>
      <c r="AL35" s="67" t="s">
        <v>105</v>
      </c>
      <c r="AM35" s="72"/>
      <c r="AN35" s="72"/>
      <c r="AO35" s="72"/>
      <c r="AP35" s="72"/>
      <c r="AQ35" s="70">
        <f>+AQ23+AQ28+AQ34</f>
        <v>-1510</v>
      </c>
      <c r="AR35" s="2"/>
      <c r="BL35" s="3"/>
      <c r="BM35" s="57"/>
      <c r="BN35" s="70">
        <f>+BN25+BN29+BN34</f>
        <v>-1750</v>
      </c>
    </row>
    <row r="36" spans="1:66" ht="21.75" thickBot="1" x14ac:dyDescent="0.4">
      <c r="A36" s="8"/>
      <c r="B36" s="42"/>
      <c r="C36" s="43"/>
      <c r="D36" s="43" t="s">
        <v>34</v>
      </c>
      <c r="E36" s="8"/>
      <c r="F36" s="8"/>
      <c r="G36" s="8"/>
      <c r="H36" s="2"/>
      <c r="I36" s="8"/>
      <c r="J36" s="99"/>
      <c r="K36" s="8"/>
      <c r="L36" s="100"/>
      <c r="M36" s="8"/>
      <c r="N36" s="74"/>
      <c r="O36" s="100"/>
      <c r="P36" s="8"/>
      <c r="Q36" s="8"/>
      <c r="R36" s="8"/>
      <c r="S36" s="8"/>
      <c r="T36" s="42"/>
      <c r="U36" s="42"/>
      <c r="V36" s="42"/>
      <c r="W36" s="8"/>
      <c r="X36" s="8"/>
      <c r="Y36" s="8"/>
      <c r="Z36" s="8"/>
      <c r="AA36" s="2"/>
      <c r="AB36" s="102"/>
      <c r="AC36" s="42"/>
      <c r="AD36" s="42"/>
      <c r="AE36" s="42"/>
      <c r="AF36" s="42"/>
      <c r="AG36" s="42"/>
      <c r="AH36" s="42"/>
      <c r="AI36" s="42"/>
      <c r="AJ36" s="70"/>
      <c r="AK36" s="2"/>
      <c r="AL36" s="67" t="s">
        <v>106</v>
      </c>
      <c r="AM36" s="72"/>
      <c r="AN36" s="72"/>
      <c r="AO36" s="72"/>
      <c r="AP36" s="72"/>
      <c r="AQ36" s="103">
        <f>+AJ30</f>
        <v>800</v>
      </c>
      <c r="AR36" s="2"/>
      <c r="BL36" s="3"/>
      <c r="BM36" s="57"/>
      <c r="BN36" s="103">
        <f>+T9</f>
        <v>0</v>
      </c>
    </row>
    <row r="37" spans="1:66" ht="21.75" thickBot="1" x14ac:dyDescent="0.4">
      <c r="A37" s="8"/>
      <c r="B37" s="42" t="s">
        <v>109</v>
      </c>
      <c r="C37" s="72"/>
      <c r="D37" s="72">
        <v>71882</v>
      </c>
      <c r="E37" s="8"/>
      <c r="F37" s="8"/>
      <c r="G37" s="8"/>
      <c r="H37" s="2"/>
      <c r="I37" s="42" t="s">
        <v>218</v>
      </c>
      <c r="J37" s="42"/>
      <c r="K37" s="8"/>
      <c r="L37" s="100"/>
      <c r="M37" s="8"/>
      <c r="N37" s="74"/>
      <c r="O37" s="100"/>
      <c r="P37" s="81"/>
      <c r="Q37" s="81"/>
      <c r="R37" s="81"/>
      <c r="S37" s="81"/>
      <c r="T37" s="345">
        <f>+P34+Q34+R34+S34+T34</f>
        <v>19082</v>
      </c>
      <c r="U37" s="42"/>
      <c r="V37" s="42"/>
      <c r="W37" s="8"/>
      <c r="X37" s="8"/>
      <c r="Y37" s="8"/>
      <c r="Z37" s="8"/>
      <c r="AA37" s="2"/>
      <c r="AB37" s="102"/>
      <c r="AC37" s="42"/>
      <c r="AD37" s="42"/>
      <c r="AE37" s="42"/>
      <c r="AF37" s="42"/>
      <c r="AG37" s="42"/>
      <c r="AH37" s="42"/>
      <c r="AI37" s="42"/>
      <c r="AJ37" s="70"/>
      <c r="AK37" s="2"/>
      <c r="AL37" s="87" t="s">
        <v>107</v>
      </c>
      <c r="AM37" s="88"/>
      <c r="AN37" s="88"/>
      <c r="AO37" s="88"/>
      <c r="AP37" s="88"/>
      <c r="AQ37" s="101">
        <f>+AQ35+AQ36</f>
        <v>-710</v>
      </c>
      <c r="AR37" s="2"/>
      <c r="BL37" s="3"/>
      <c r="BM37" s="84"/>
      <c r="BN37" s="101">
        <f>+BN35+BN36</f>
        <v>-1750</v>
      </c>
    </row>
    <row r="38" spans="1:66" ht="21" x14ac:dyDescent="0.35">
      <c r="A38" s="8"/>
      <c r="B38" s="42" t="s">
        <v>110</v>
      </c>
      <c r="C38" s="72"/>
      <c r="D38" s="72"/>
      <c r="E38" s="8"/>
      <c r="F38" s="8"/>
      <c r="G38" s="8"/>
      <c r="H38" s="2"/>
      <c r="I38" s="373" t="s">
        <v>213</v>
      </c>
      <c r="J38" s="374">
        <f>+K10</f>
        <v>10000</v>
      </c>
      <c r="K38" s="8"/>
      <c r="L38" s="100"/>
      <c r="M38" s="8"/>
      <c r="N38" s="74"/>
      <c r="O38" s="100"/>
      <c r="P38" s="346"/>
      <c r="Q38" s="347">
        <f>SUM(P10:T17)</f>
        <v>-460</v>
      </c>
      <c r="R38" s="81"/>
      <c r="S38" s="81"/>
      <c r="T38" s="81"/>
      <c r="U38" s="42"/>
      <c r="V38" s="42"/>
      <c r="W38" s="8"/>
      <c r="X38" s="8"/>
      <c r="Y38" s="8"/>
      <c r="Z38" s="8"/>
      <c r="AA38" s="2"/>
      <c r="AB38" s="102"/>
      <c r="AC38" s="42"/>
      <c r="AD38" s="42"/>
      <c r="AE38" s="42"/>
      <c r="AF38" s="42"/>
      <c r="AG38" s="42"/>
      <c r="AH38" s="42"/>
      <c r="AI38" s="42"/>
      <c r="AJ38" s="70"/>
      <c r="AK38" s="2"/>
      <c r="AL38" s="42"/>
      <c r="AM38" s="42"/>
      <c r="AN38" s="42"/>
      <c r="AO38" s="42"/>
      <c r="AP38" s="42"/>
      <c r="AQ38" s="42"/>
      <c r="AR38" s="2"/>
      <c r="BL38" s="3"/>
    </row>
    <row r="39" spans="1:66" ht="21.75" thickBot="1" x14ac:dyDescent="0.4">
      <c r="A39" s="8"/>
      <c r="B39" s="42" t="s">
        <v>111</v>
      </c>
      <c r="C39" s="72"/>
      <c r="D39" s="105">
        <v>-15500</v>
      </c>
      <c r="E39" s="8"/>
      <c r="F39" s="8"/>
      <c r="G39" s="8"/>
      <c r="H39" s="2"/>
      <c r="I39" s="375" t="s">
        <v>77</v>
      </c>
      <c r="J39" s="376">
        <f>+L23</f>
        <v>71882</v>
      </c>
      <c r="K39" s="8"/>
      <c r="L39" s="100"/>
      <c r="M39" s="8"/>
      <c r="N39" s="74"/>
      <c r="O39" s="100"/>
      <c r="P39" s="350"/>
      <c r="Q39" s="351">
        <f>SUM(P23:T33)</f>
        <v>19542</v>
      </c>
      <c r="R39" s="81"/>
      <c r="S39" s="81"/>
      <c r="T39" s="81"/>
      <c r="U39" s="42"/>
      <c r="V39" s="42"/>
      <c r="W39" s="8"/>
      <c r="X39" s="8"/>
      <c r="Y39" s="8"/>
      <c r="Z39" s="8"/>
      <c r="AA39" s="2"/>
      <c r="AB39" s="102"/>
      <c r="AC39" s="42"/>
      <c r="AD39" s="42"/>
      <c r="AE39" s="42"/>
      <c r="AF39" s="42"/>
      <c r="AG39" s="42"/>
      <c r="AH39" s="42"/>
      <c r="AI39" s="42"/>
      <c r="AJ39" s="70"/>
      <c r="AK39" s="2"/>
      <c r="AL39" s="42"/>
      <c r="AM39" s="42"/>
      <c r="AN39" s="42"/>
      <c r="AO39" s="42"/>
      <c r="AP39" s="42"/>
      <c r="AQ39" s="42"/>
      <c r="AR39" s="2"/>
      <c r="BL39" s="3"/>
    </row>
    <row r="40" spans="1:66" ht="21.75" thickBot="1" x14ac:dyDescent="0.4">
      <c r="A40" s="8"/>
      <c r="B40" s="42" t="s">
        <v>112</v>
      </c>
      <c r="C40" s="72"/>
      <c r="D40" s="107">
        <v>-22650</v>
      </c>
      <c r="E40" s="8"/>
      <c r="F40" s="8"/>
      <c r="G40" s="8"/>
      <c r="H40" s="2"/>
      <c r="I40" s="375" t="s">
        <v>219</v>
      </c>
      <c r="J40" s="376">
        <v>-70822</v>
      </c>
      <c r="K40" s="8"/>
      <c r="L40" s="100"/>
      <c r="M40" s="8"/>
      <c r="N40" s="74"/>
      <c r="O40" s="100"/>
      <c r="P40" s="348"/>
      <c r="Q40" s="349">
        <f>+Q38+Q39</f>
        <v>19082</v>
      </c>
      <c r="R40" s="81"/>
      <c r="S40" s="81"/>
      <c r="T40" s="81"/>
      <c r="U40" s="42"/>
      <c r="V40" s="42"/>
      <c r="W40" s="8"/>
      <c r="X40" s="8"/>
      <c r="Y40" s="8"/>
      <c r="Z40" s="42"/>
      <c r="AA40" s="2"/>
      <c r="AB40" s="102"/>
      <c r="AC40" s="42"/>
      <c r="AD40" s="42"/>
      <c r="AE40" s="42"/>
      <c r="AF40" s="42"/>
      <c r="AG40" s="42"/>
      <c r="AH40" s="42"/>
      <c r="AI40" s="42"/>
      <c r="AJ40" s="70"/>
      <c r="AK40" s="2"/>
      <c r="AL40" s="42"/>
      <c r="AM40" s="42"/>
      <c r="AN40" s="42"/>
      <c r="AO40" s="42"/>
      <c r="AP40" s="42"/>
      <c r="AQ40" s="42"/>
      <c r="AR40" s="2"/>
      <c r="BL40" s="3"/>
    </row>
    <row r="41" spans="1:66" ht="21.75" thickBot="1" x14ac:dyDescent="0.4">
      <c r="A41" s="8"/>
      <c r="B41" s="57" t="s">
        <v>113</v>
      </c>
      <c r="C41" s="72"/>
      <c r="D41" s="70">
        <f>SUM(D37:D40)</f>
        <v>33732</v>
      </c>
      <c r="E41" s="8"/>
      <c r="F41" s="8"/>
      <c r="G41" s="8"/>
      <c r="H41" s="2"/>
      <c r="I41" s="375" t="s">
        <v>217</v>
      </c>
      <c r="J41" s="376">
        <f>+L29</f>
        <v>-60</v>
      </c>
      <c r="K41" s="8"/>
      <c r="L41" s="100"/>
      <c r="M41" s="8"/>
      <c r="N41" s="74"/>
      <c r="O41" s="100"/>
      <c r="P41" s="81"/>
      <c r="AA41" s="2"/>
      <c r="AB41" s="102"/>
      <c r="AC41" s="42"/>
      <c r="AD41" s="42"/>
      <c r="AE41" s="42"/>
      <c r="AF41" s="42"/>
      <c r="AG41" s="42"/>
      <c r="AH41" s="42"/>
      <c r="AI41" s="42"/>
      <c r="AJ41" s="70"/>
      <c r="AK41" s="2"/>
      <c r="AL41" s="42"/>
      <c r="AM41" s="42"/>
      <c r="AN41" s="42"/>
      <c r="AP41" s="42"/>
      <c r="AQ41" s="42"/>
      <c r="AR41" s="2"/>
      <c r="BL41" s="3"/>
    </row>
    <row r="42" spans="1:66" ht="21" x14ac:dyDescent="0.35">
      <c r="A42" s="8"/>
      <c r="B42" s="42" t="s">
        <v>114</v>
      </c>
      <c r="C42" s="72"/>
      <c r="D42" s="105">
        <v>-150</v>
      </c>
      <c r="E42" s="8"/>
      <c r="F42" s="8"/>
      <c r="G42" s="8"/>
      <c r="H42" s="2"/>
      <c r="I42" s="373" t="s">
        <v>129</v>
      </c>
      <c r="J42" s="374">
        <f>SUM(J38:J41)</f>
        <v>11000</v>
      </c>
      <c r="K42" s="319"/>
      <c r="L42" s="100"/>
      <c r="M42" s="8"/>
      <c r="N42" s="74"/>
      <c r="O42" s="100"/>
      <c r="P42" s="355" t="s">
        <v>54</v>
      </c>
      <c r="Q42" s="356"/>
      <c r="R42" s="356"/>
      <c r="S42" s="357">
        <f>SUM(O23:O33)</f>
        <v>19510</v>
      </c>
      <c r="U42" s="42"/>
      <c r="V42" s="8"/>
      <c r="W42" s="8"/>
      <c r="X42" s="8"/>
      <c r="Y42" s="42"/>
      <c r="AA42" s="2"/>
      <c r="AB42" s="102"/>
      <c r="AC42" s="42"/>
      <c r="AD42" s="42"/>
      <c r="AE42" s="42"/>
      <c r="AF42" s="42"/>
      <c r="AG42" s="42"/>
      <c r="AH42" s="42"/>
      <c r="AI42" s="42"/>
      <c r="AJ42" s="70"/>
      <c r="AK42" s="2"/>
      <c r="AL42" s="42"/>
      <c r="AM42" s="42"/>
      <c r="AN42" s="42"/>
      <c r="AP42" s="42"/>
      <c r="AQ42" s="42"/>
      <c r="AR42" s="2"/>
      <c r="BL42" s="3"/>
    </row>
    <row r="43" spans="1:66" ht="21" x14ac:dyDescent="0.35">
      <c r="A43" s="8"/>
      <c r="B43" s="42" t="s">
        <v>93</v>
      </c>
      <c r="C43" s="72"/>
      <c r="D43" s="105">
        <v>-600</v>
      </c>
      <c r="E43" s="8"/>
      <c r="F43" s="8"/>
      <c r="G43" s="8"/>
      <c r="H43" s="2"/>
      <c r="I43" s="42"/>
      <c r="J43" s="42"/>
      <c r="K43" s="8"/>
      <c r="L43" s="100"/>
      <c r="M43" s="8"/>
      <c r="N43" s="74"/>
      <c r="O43" s="100"/>
      <c r="P43" s="358"/>
      <c r="Q43" s="359"/>
      <c r="R43" s="359"/>
      <c r="S43" s="360"/>
      <c r="U43" s="42"/>
      <c r="V43" s="8"/>
      <c r="W43" s="8"/>
      <c r="X43" s="8"/>
      <c r="Y43" s="42"/>
      <c r="AA43" s="2"/>
      <c r="AB43" s="102"/>
      <c r="AC43" s="42"/>
      <c r="AD43" s="42"/>
      <c r="AE43" s="42"/>
      <c r="AF43" s="42"/>
      <c r="AG43" s="42"/>
      <c r="AH43" s="42"/>
      <c r="AI43" s="42"/>
      <c r="AJ43" s="70"/>
      <c r="AK43" s="2"/>
      <c r="AL43" s="42"/>
      <c r="AM43" s="42"/>
      <c r="AN43" s="42"/>
      <c r="AP43" s="42"/>
      <c r="AQ43" s="42"/>
      <c r="AR43" s="2"/>
      <c r="BL43" s="3"/>
    </row>
    <row r="44" spans="1:66" ht="21" x14ac:dyDescent="0.35">
      <c r="A44" s="8"/>
      <c r="B44" s="42" t="s">
        <v>115</v>
      </c>
      <c r="C44" s="70"/>
      <c r="D44" s="107">
        <v>-300</v>
      </c>
      <c r="E44" s="8"/>
      <c r="F44" s="8"/>
      <c r="G44" s="8"/>
      <c r="H44" s="2"/>
      <c r="I44" s="42"/>
      <c r="J44" s="42"/>
      <c r="K44" s="8"/>
      <c r="L44" s="100"/>
      <c r="M44" s="8"/>
      <c r="N44" s="74"/>
      <c r="O44" s="100"/>
      <c r="P44" s="361" t="s">
        <v>211</v>
      </c>
      <c r="Q44" s="359"/>
      <c r="R44" s="359"/>
      <c r="S44" s="362">
        <f>+-O31</f>
        <v>300</v>
      </c>
      <c r="U44" s="42"/>
      <c r="V44" s="8"/>
      <c r="W44" s="8"/>
      <c r="X44" s="8"/>
      <c r="Y44" s="42"/>
      <c r="AA44" s="2"/>
      <c r="AB44" s="102"/>
      <c r="AC44" s="42"/>
      <c r="AD44" s="42"/>
      <c r="AE44" s="42"/>
      <c r="AF44" s="42"/>
      <c r="AG44" s="42"/>
      <c r="AH44" s="42"/>
      <c r="AI44" s="42"/>
      <c r="AJ44" s="70"/>
      <c r="AK44" s="2"/>
      <c r="AL44" s="42"/>
      <c r="AM44" s="42"/>
      <c r="AN44" s="42"/>
      <c r="AP44" s="42"/>
      <c r="AQ44" s="42"/>
      <c r="AR44" s="2"/>
      <c r="BL44" s="3"/>
    </row>
    <row r="45" spans="1:66" ht="21.75" thickBot="1" x14ac:dyDescent="0.4">
      <c r="A45" s="8"/>
      <c r="B45" s="57" t="s">
        <v>117</v>
      </c>
      <c r="C45" s="72"/>
      <c r="D45" s="70">
        <f>SUM(D41:D44)</f>
        <v>32682</v>
      </c>
      <c r="E45" s="8"/>
      <c r="F45" s="8"/>
      <c r="G45" s="8"/>
      <c r="H45" s="2"/>
      <c r="I45" s="42" t="s">
        <v>216</v>
      </c>
      <c r="J45" s="42"/>
      <c r="K45" s="319"/>
      <c r="L45" s="100"/>
      <c r="M45" s="8"/>
      <c r="N45" s="74"/>
      <c r="O45" s="100"/>
      <c r="P45" s="361" t="s">
        <v>208</v>
      </c>
      <c r="Q45" s="359"/>
      <c r="R45" s="359"/>
      <c r="S45" s="362">
        <f>+-O32</f>
        <v>-268</v>
      </c>
      <c r="U45" s="42"/>
      <c r="V45" s="8"/>
      <c r="W45" s="8"/>
      <c r="X45" s="8"/>
      <c r="Y45" s="42"/>
      <c r="AA45" s="2"/>
      <c r="AB45" s="102"/>
      <c r="AC45" s="42"/>
      <c r="AD45" s="42"/>
      <c r="AE45" s="42"/>
      <c r="AF45" s="42"/>
      <c r="AG45" s="42"/>
      <c r="AH45" s="42"/>
      <c r="AI45" s="42"/>
      <c r="AJ45" s="70"/>
      <c r="AK45" s="2"/>
      <c r="AL45" s="42"/>
      <c r="AM45" s="42"/>
      <c r="AN45" s="42"/>
      <c r="AO45" s="42"/>
      <c r="AP45" s="42"/>
      <c r="AQ45" s="42"/>
      <c r="AR45" s="2"/>
      <c r="BL45" s="3"/>
    </row>
    <row r="46" spans="1:66" ht="21.75" thickBot="1" x14ac:dyDescent="0.4">
      <c r="A46" s="8"/>
      <c r="B46" s="42" t="s">
        <v>96</v>
      </c>
      <c r="C46" s="72"/>
      <c r="D46" s="109">
        <v>118</v>
      </c>
      <c r="E46" s="8"/>
      <c r="F46" s="8"/>
      <c r="G46" s="8"/>
      <c r="H46" s="2"/>
      <c r="I46" s="373" t="s">
        <v>213</v>
      </c>
      <c r="J46" s="374">
        <f>+K11</f>
        <v>1600</v>
      </c>
      <c r="K46" s="8"/>
      <c r="L46" s="100"/>
      <c r="M46" s="8"/>
      <c r="N46" s="74"/>
      <c r="O46" s="100"/>
      <c r="P46" s="361" t="s">
        <v>93</v>
      </c>
      <c r="Q46" s="359"/>
      <c r="R46" s="359"/>
      <c r="S46" s="362">
        <f>-O30</f>
        <v>0</v>
      </c>
      <c r="T46" s="354">
        <f>SUM(S42:S46)</f>
        <v>19542</v>
      </c>
      <c r="U46" s="42"/>
      <c r="V46" s="8"/>
      <c r="W46" s="8"/>
      <c r="X46" s="8"/>
      <c r="Y46" s="42"/>
      <c r="AA46" s="2"/>
      <c r="AB46" s="102"/>
      <c r="AC46" s="42"/>
      <c r="AD46" s="42"/>
      <c r="AE46" s="42"/>
      <c r="AF46" s="42"/>
      <c r="AG46" s="42"/>
      <c r="AH46" s="42"/>
      <c r="AI46" s="42"/>
      <c r="AJ46" s="70"/>
      <c r="AK46" s="2"/>
      <c r="AL46" s="42"/>
      <c r="AM46" s="42"/>
      <c r="AN46" s="42"/>
      <c r="AO46" s="42"/>
      <c r="AP46" s="42"/>
      <c r="AQ46" s="42"/>
      <c r="AR46" s="2"/>
      <c r="BL46" s="3"/>
    </row>
    <row r="47" spans="1:66" ht="21.75" thickBot="1" x14ac:dyDescent="0.4">
      <c r="A47" s="8"/>
      <c r="B47" s="57" t="s">
        <v>118</v>
      </c>
      <c r="C47" s="72"/>
      <c r="D47" s="110">
        <f>+D45+D46</f>
        <v>32800</v>
      </c>
      <c r="E47" s="8"/>
      <c r="F47" s="8"/>
      <c r="G47" s="8"/>
      <c r="H47" s="2"/>
      <c r="I47" s="375" t="s">
        <v>130</v>
      </c>
      <c r="J47" s="375">
        <v>17900</v>
      </c>
      <c r="K47" s="8"/>
      <c r="L47" s="100"/>
      <c r="M47" s="8"/>
      <c r="N47" s="74"/>
      <c r="O47" s="100"/>
      <c r="P47" s="363"/>
      <c r="Q47" s="364"/>
      <c r="R47" s="364"/>
      <c r="S47" s="365"/>
      <c r="U47" s="42"/>
      <c r="V47" s="8"/>
      <c r="W47" s="8"/>
      <c r="X47" s="8"/>
      <c r="Y47" s="42"/>
      <c r="AA47" s="2"/>
      <c r="AB47" s="102"/>
      <c r="AC47" s="42"/>
      <c r="AD47" s="42"/>
      <c r="AE47" s="42"/>
      <c r="AF47" s="42"/>
      <c r="AG47" s="42"/>
      <c r="AH47" s="42"/>
      <c r="AI47" s="42"/>
      <c r="AJ47" s="70"/>
      <c r="AK47" s="2"/>
      <c r="AL47" s="42"/>
      <c r="AM47" s="42"/>
      <c r="AN47" s="42"/>
      <c r="AO47" s="42"/>
      <c r="AP47" s="42"/>
      <c r="AQ47" s="42"/>
      <c r="AR47" s="2"/>
      <c r="BL47" s="3"/>
    </row>
    <row r="48" spans="1:66" ht="21.75" thickBot="1" x14ac:dyDescent="0.4">
      <c r="A48" s="8"/>
      <c r="B48" s="42" t="s">
        <v>98</v>
      </c>
      <c r="C48" s="72"/>
      <c r="D48" s="111">
        <v>-12000</v>
      </c>
      <c r="E48" s="8"/>
      <c r="F48" s="8"/>
      <c r="G48" s="8"/>
      <c r="H48" s="2"/>
      <c r="I48" s="375" t="s">
        <v>110</v>
      </c>
      <c r="J48" s="376">
        <f>-J25</f>
        <v>-15500</v>
      </c>
      <c r="K48" s="8"/>
      <c r="L48" s="100"/>
      <c r="M48" s="8"/>
      <c r="N48" s="74"/>
      <c r="O48" s="100"/>
      <c r="P48" s="366" t="s">
        <v>240</v>
      </c>
      <c r="Q48" s="367"/>
      <c r="R48" s="367"/>
      <c r="S48" s="368"/>
      <c r="T48" s="42"/>
      <c r="U48" s="42"/>
      <c r="V48" s="8"/>
      <c r="W48" s="8"/>
      <c r="X48" s="8"/>
      <c r="Y48" s="352">
        <f>SUM(S49:S54)</f>
        <v>-460</v>
      </c>
      <c r="Z48" s="42"/>
      <c r="AA48" s="2"/>
      <c r="AB48" s="102"/>
      <c r="AC48" s="42"/>
      <c r="AD48" s="42"/>
      <c r="AE48" s="42"/>
      <c r="AF48" s="42"/>
      <c r="AG48" s="42"/>
      <c r="AH48" s="42"/>
      <c r="AI48" s="42"/>
      <c r="AJ48" s="70"/>
      <c r="AK48" s="2"/>
      <c r="AL48" s="42"/>
      <c r="AM48" s="42"/>
      <c r="AN48" s="42"/>
      <c r="AO48" s="42"/>
      <c r="AP48" s="42"/>
      <c r="AQ48" s="42"/>
      <c r="AR48" s="2"/>
      <c r="BL48" s="3"/>
    </row>
    <row r="49" spans="1:64" ht="21" x14ac:dyDescent="0.35">
      <c r="A49" s="8"/>
      <c r="B49" s="112" t="s">
        <v>119</v>
      </c>
      <c r="C49" s="113"/>
      <c r="D49" s="114">
        <f>+D47+D48</f>
        <v>20800</v>
      </c>
      <c r="E49" s="8"/>
      <c r="F49" s="8"/>
      <c r="G49" s="8"/>
      <c r="H49" s="2"/>
      <c r="I49" s="375" t="s">
        <v>217</v>
      </c>
      <c r="J49" s="376">
        <f>+-J27</f>
        <v>-900</v>
      </c>
      <c r="K49" s="8"/>
      <c r="L49" s="100"/>
      <c r="M49" s="8"/>
      <c r="N49" s="74"/>
      <c r="O49" s="100"/>
      <c r="P49" s="264" t="s">
        <v>52</v>
      </c>
      <c r="Q49" s="367"/>
      <c r="R49" s="367"/>
      <c r="S49" s="369">
        <f>+P10</f>
        <v>-1060</v>
      </c>
      <c r="T49" s="42"/>
      <c r="U49" s="42"/>
      <c r="V49" s="42"/>
      <c r="W49" s="8"/>
      <c r="X49" s="8"/>
      <c r="Y49" s="8"/>
      <c r="Z49" s="42"/>
      <c r="AA49" s="2"/>
      <c r="AB49" s="8"/>
      <c r="AC49" s="8"/>
      <c r="AD49" s="8"/>
      <c r="AE49" s="8"/>
      <c r="AF49" s="8"/>
      <c r="AG49" s="8"/>
      <c r="AH49" s="8"/>
      <c r="AI49" s="8"/>
      <c r="AJ49" s="8"/>
      <c r="AK49" s="2"/>
      <c r="AL49" s="42"/>
      <c r="AM49" s="42"/>
      <c r="AN49" s="42"/>
      <c r="AO49" s="42"/>
      <c r="AP49" s="42"/>
      <c r="AQ49" s="42"/>
      <c r="AR49" s="2"/>
      <c r="BL49" s="3"/>
    </row>
    <row r="50" spans="1:64" ht="21" x14ac:dyDescent="0.35">
      <c r="A50" s="8"/>
      <c r="B50" s="8"/>
      <c r="C50" s="8"/>
      <c r="D50" s="8"/>
      <c r="E50" s="8"/>
      <c r="F50" s="8"/>
      <c r="G50" s="8"/>
      <c r="H50" s="2"/>
      <c r="I50" s="373" t="s">
        <v>129</v>
      </c>
      <c r="J50" s="374">
        <f>SUM(J46:J49)</f>
        <v>3100</v>
      </c>
      <c r="K50" s="8"/>
      <c r="L50" s="100"/>
      <c r="M50" s="8"/>
      <c r="N50" s="74"/>
      <c r="O50" s="100"/>
      <c r="P50" s="264" t="s">
        <v>53</v>
      </c>
      <c r="Q50" s="367"/>
      <c r="R50" s="367"/>
      <c r="S50" s="369">
        <f>+Q11</f>
        <v>-2400</v>
      </c>
      <c r="T50" s="42"/>
      <c r="U50" s="42"/>
      <c r="V50" s="42"/>
      <c r="W50" s="8"/>
      <c r="X50" s="8"/>
      <c r="Y50" s="8"/>
      <c r="Z50" s="42"/>
      <c r="AA50" s="2"/>
      <c r="AB50" s="8"/>
      <c r="AC50" s="8"/>
      <c r="AD50" s="8"/>
      <c r="AE50" s="8"/>
      <c r="AF50" s="8"/>
      <c r="AG50" s="8"/>
      <c r="AH50" s="8"/>
      <c r="AI50" s="8"/>
      <c r="AJ50" s="8"/>
      <c r="AK50" s="2"/>
      <c r="AL50" s="42"/>
      <c r="AM50" s="42"/>
      <c r="AN50" s="42"/>
      <c r="AO50" s="42"/>
      <c r="AP50" s="42"/>
      <c r="AQ50" s="42"/>
      <c r="AR50" s="2"/>
      <c r="BL50" s="3"/>
    </row>
    <row r="51" spans="1:64" ht="21" x14ac:dyDescent="0.35">
      <c r="G51" s="8"/>
      <c r="H51" s="2"/>
      <c r="I51" s="42"/>
      <c r="J51" s="74"/>
      <c r="K51" s="8"/>
      <c r="L51" s="100"/>
      <c r="M51" s="8"/>
      <c r="N51" s="74"/>
      <c r="O51" s="100"/>
      <c r="P51" s="264" t="s">
        <v>55</v>
      </c>
      <c r="Q51" s="370"/>
      <c r="R51" s="370"/>
      <c r="S51" s="369">
        <f>+T12</f>
        <v>-1000</v>
      </c>
      <c r="T51" s="42"/>
      <c r="U51" s="42"/>
      <c r="V51" s="42"/>
      <c r="W51" s="8"/>
      <c r="X51" s="8"/>
      <c r="Y51" s="8"/>
      <c r="Z51" s="42"/>
      <c r="AA51" s="2"/>
      <c r="AB51" s="8"/>
      <c r="AC51" s="8"/>
      <c r="AD51" s="8"/>
      <c r="AE51" s="8"/>
      <c r="AF51" s="8"/>
      <c r="AG51" s="8"/>
      <c r="AH51" s="8"/>
      <c r="AI51" s="8"/>
      <c r="AJ51" s="8"/>
      <c r="AK51" s="2"/>
      <c r="AL51" s="42"/>
      <c r="AM51" s="42"/>
      <c r="AN51" s="42"/>
      <c r="AO51" s="42"/>
      <c r="AP51" s="42"/>
      <c r="AQ51" s="42"/>
      <c r="AR51" s="2"/>
      <c r="BL51" s="3"/>
    </row>
    <row r="52" spans="1:64" ht="21" x14ac:dyDescent="0.35">
      <c r="G52" s="8"/>
      <c r="H52" s="2"/>
      <c r="I52" s="42" t="s">
        <v>87</v>
      </c>
      <c r="J52" s="42"/>
      <c r="K52" s="8"/>
      <c r="L52" s="100"/>
      <c r="M52" s="8"/>
      <c r="N52" s="74"/>
      <c r="O52" s="100"/>
      <c r="P52" s="264" t="s">
        <v>60</v>
      </c>
      <c r="Q52" s="370"/>
      <c r="R52" s="370"/>
      <c r="S52" s="369">
        <f>+R15</f>
        <v>1000</v>
      </c>
      <c r="T52" s="42"/>
      <c r="U52" s="42"/>
      <c r="V52" s="42"/>
      <c r="W52" s="8"/>
      <c r="X52" s="8"/>
      <c r="Y52" s="8"/>
      <c r="Z52" s="42"/>
      <c r="AA52" s="2"/>
      <c r="AB52" s="8"/>
      <c r="AC52" s="8"/>
      <c r="AD52" s="8"/>
      <c r="AE52" s="8"/>
      <c r="AF52" s="8"/>
      <c r="AG52" s="8"/>
      <c r="AH52" s="8"/>
      <c r="AI52" s="8"/>
      <c r="AJ52" s="8"/>
      <c r="AK52" s="2"/>
      <c r="AL52" s="42"/>
      <c r="AM52" s="42"/>
      <c r="AN52" s="42"/>
      <c r="AO52" s="42"/>
      <c r="AP52" s="42"/>
      <c r="AQ52" s="42"/>
      <c r="AR52" s="2"/>
      <c r="BL52" s="3"/>
    </row>
    <row r="53" spans="1:64" ht="21.75" thickBot="1" x14ac:dyDescent="0.4">
      <c r="G53" s="8"/>
      <c r="H53" s="2"/>
      <c r="I53" s="373" t="s">
        <v>213</v>
      </c>
      <c r="J53" s="374">
        <f>-+K17</f>
        <v>1400</v>
      </c>
      <c r="K53" s="8"/>
      <c r="L53" s="100"/>
      <c r="M53" s="8"/>
      <c r="N53" s="74"/>
      <c r="O53" s="100"/>
      <c r="P53" s="264" t="s">
        <v>62</v>
      </c>
      <c r="Q53" s="370"/>
      <c r="R53" s="370"/>
      <c r="S53" s="369">
        <f>+Q16</f>
        <v>500</v>
      </c>
      <c r="T53" s="42"/>
      <c r="U53" s="42"/>
      <c r="V53" s="42"/>
      <c r="W53" s="8"/>
      <c r="X53" s="8"/>
      <c r="Y53" s="8"/>
      <c r="Z53" s="42"/>
      <c r="AA53" s="2"/>
      <c r="AB53" s="8"/>
      <c r="AC53" s="8"/>
      <c r="AD53" s="8"/>
      <c r="AE53" s="8"/>
      <c r="AF53" s="8"/>
      <c r="AG53" s="8"/>
      <c r="AH53" s="8"/>
      <c r="AI53" s="8"/>
      <c r="AJ53" s="8"/>
      <c r="AK53" s="2"/>
      <c r="AL53" s="42"/>
      <c r="AM53" s="42"/>
      <c r="AN53" s="42"/>
      <c r="AO53" s="42"/>
      <c r="AP53" s="42"/>
      <c r="AQ53" s="42"/>
      <c r="AR53" s="2"/>
      <c r="BL53" s="3"/>
    </row>
    <row r="54" spans="1:64" ht="21.75" thickBot="1" x14ac:dyDescent="0.4">
      <c r="G54" s="8"/>
      <c r="H54" s="2"/>
      <c r="I54" s="375" t="s">
        <v>220</v>
      </c>
      <c r="J54" s="375">
        <v>1450</v>
      </c>
      <c r="K54" s="8"/>
      <c r="L54" s="100"/>
      <c r="M54" s="8"/>
      <c r="N54" s="74"/>
      <c r="O54" s="100"/>
      <c r="P54" s="371" t="s">
        <v>66</v>
      </c>
      <c r="Q54" s="108"/>
      <c r="R54" s="108"/>
      <c r="S54" s="372">
        <f>+S17</f>
        <v>2500</v>
      </c>
      <c r="T54" s="353">
        <f>SUM(S49:S54)</f>
        <v>-460</v>
      </c>
      <c r="U54" s="42"/>
      <c r="V54" s="42"/>
      <c r="W54" s="8"/>
      <c r="X54" s="8"/>
      <c r="Y54" s="8"/>
      <c r="Z54" s="42"/>
      <c r="AA54" s="2"/>
      <c r="AB54" s="8"/>
      <c r="AC54" s="8"/>
      <c r="AD54" s="8"/>
      <c r="AE54" s="8"/>
      <c r="AF54" s="8"/>
      <c r="AG54" s="8"/>
      <c r="AH54" s="8"/>
      <c r="AI54" s="8"/>
      <c r="AJ54" s="8"/>
      <c r="AK54" s="2"/>
      <c r="AL54" s="42"/>
      <c r="AM54" s="42"/>
      <c r="AN54" s="42"/>
      <c r="AO54" s="42"/>
      <c r="AP54" s="42"/>
      <c r="AQ54" s="42"/>
      <c r="AR54" s="2"/>
      <c r="BL54" s="3"/>
    </row>
    <row r="55" spans="1:64" ht="21.75" thickBot="1" x14ac:dyDescent="0.4">
      <c r="G55" s="8"/>
      <c r="H55" s="2"/>
      <c r="I55" s="375" t="s">
        <v>221</v>
      </c>
      <c r="J55" s="375">
        <v>150</v>
      </c>
      <c r="K55" s="8"/>
      <c r="L55" s="100"/>
      <c r="M55" s="8"/>
      <c r="N55" s="74"/>
      <c r="O55" s="100"/>
      <c r="P55" s="8"/>
      <c r="Q55" s="8"/>
      <c r="R55" s="8"/>
      <c r="S55" s="8"/>
      <c r="T55" s="42"/>
      <c r="U55" s="42"/>
      <c r="V55" s="42"/>
      <c r="W55" s="8"/>
      <c r="X55" s="8"/>
      <c r="Y55" s="8"/>
      <c r="Z55" s="42"/>
      <c r="AA55" s="2"/>
      <c r="AB55" s="8"/>
      <c r="AC55" s="8"/>
      <c r="AD55" s="8"/>
      <c r="AE55" s="8"/>
      <c r="AF55" s="8"/>
      <c r="AG55" s="8"/>
      <c r="AH55" s="8"/>
      <c r="AI55" s="8"/>
      <c r="AJ55" s="8"/>
      <c r="AK55" s="2"/>
      <c r="AL55" s="42"/>
      <c r="AM55" s="42"/>
      <c r="AN55" s="42"/>
      <c r="AO55" s="42"/>
      <c r="AP55" s="42"/>
      <c r="AQ55" s="42"/>
      <c r="AR55" s="2"/>
      <c r="BL55" s="3"/>
    </row>
    <row r="56" spans="1:64" ht="21.75" thickBot="1" x14ac:dyDescent="0.4">
      <c r="G56" s="8"/>
      <c r="H56" s="2"/>
      <c r="I56" s="375"/>
      <c r="J56" s="376"/>
      <c r="K56" s="8"/>
      <c r="L56" s="100"/>
      <c r="M56" s="8"/>
      <c r="N56" s="74"/>
      <c r="O56" s="100"/>
      <c r="P56" s="8"/>
      <c r="Q56" s="8"/>
      <c r="R56" s="8"/>
      <c r="S56" s="345">
        <f>SUM(S42:S54)</f>
        <v>19082</v>
      </c>
      <c r="T56" s="42"/>
      <c r="U56" s="42"/>
      <c r="V56" s="42"/>
      <c r="W56" s="8"/>
      <c r="X56" s="8"/>
      <c r="Y56" s="8"/>
      <c r="Z56" s="42"/>
      <c r="AA56" s="2"/>
      <c r="AB56" s="8"/>
      <c r="AC56" s="8"/>
      <c r="AD56" s="8"/>
      <c r="AE56" s="8"/>
      <c r="AF56" s="8"/>
      <c r="AG56" s="8"/>
      <c r="AH56" s="8"/>
      <c r="AI56" s="8"/>
      <c r="AJ56" s="8"/>
      <c r="AK56" s="2"/>
      <c r="AL56" s="42"/>
      <c r="AM56" s="42"/>
      <c r="AN56" s="42"/>
      <c r="AO56" s="42"/>
      <c r="AP56" s="42"/>
      <c r="AQ56" s="42"/>
      <c r="AR56" s="2"/>
      <c r="BL56" s="3"/>
    </row>
    <row r="57" spans="1:64" ht="21" x14ac:dyDescent="0.35">
      <c r="G57" s="8"/>
      <c r="H57" s="2"/>
      <c r="I57" s="373" t="s">
        <v>129</v>
      </c>
      <c r="J57" s="374">
        <f>SUM(J53:J56)</f>
        <v>3000</v>
      </c>
      <c r="K57" s="8"/>
      <c r="L57" s="100"/>
      <c r="M57" s="8"/>
      <c r="N57" s="74"/>
      <c r="O57" s="100"/>
      <c r="P57" s="8"/>
      <c r="Q57" s="8"/>
      <c r="R57" s="8"/>
      <c r="S57" s="8"/>
      <c r="T57" s="42"/>
      <c r="U57" s="42"/>
      <c r="V57" s="42"/>
      <c r="W57" s="8"/>
      <c r="X57" s="8"/>
      <c r="Y57" s="8"/>
      <c r="Z57" s="42"/>
      <c r="AA57" s="2"/>
      <c r="AB57" s="8"/>
      <c r="AC57" s="8"/>
      <c r="AD57" s="8"/>
      <c r="AE57" s="8"/>
      <c r="AF57" s="8"/>
      <c r="AG57" s="8"/>
      <c r="AH57" s="8"/>
      <c r="AI57" s="8"/>
      <c r="AJ57" s="8"/>
      <c r="AK57" s="2"/>
      <c r="AL57" s="42"/>
      <c r="AM57" s="42"/>
      <c r="AN57" s="42"/>
      <c r="AO57" s="42"/>
      <c r="AP57" s="42"/>
      <c r="AQ57" s="42"/>
      <c r="AR57" s="2"/>
      <c r="BL57" s="3"/>
    </row>
    <row r="58" spans="1:64" ht="21" x14ac:dyDescent="0.35">
      <c r="G58" s="8"/>
      <c r="H58" s="2"/>
      <c r="I58" s="42"/>
      <c r="J58" s="74"/>
      <c r="K58" s="8"/>
      <c r="L58" s="100"/>
      <c r="M58" s="8"/>
      <c r="N58" s="74"/>
      <c r="O58" s="100"/>
      <c r="P58" s="8"/>
      <c r="Q58" s="8"/>
      <c r="R58" s="8"/>
      <c r="S58" s="8"/>
      <c r="T58" s="42"/>
      <c r="U58" s="42"/>
      <c r="V58" s="42"/>
      <c r="W58" s="8"/>
      <c r="X58" s="8"/>
      <c r="Y58" s="8"/>
      <c r="Z58" s="42"/>
      <c r="AA58" s="2"/>
      <c r="AB58" s="8"/>
      <c r="AC58" s="8"/>
      <c r="AD58" s="8"/>
      <c r="AE58" s="8"/>
      <c r="AF58" s="8"/>
      <c r="AG58" s="8"/>
      <c r="AH58" s="8"/>
      <c r="AI58" s="8"/>
      <c r="AJ58" s="8"/>
      <c r="AK58" s="2"/>
      <c r="AL58" s="42"/>
      <c r="AM58" s="42"/>
      <c r="AN58" s="42"/>
      <c r="AO58" s="42"/>
      <c r="AP58" s="42"/>
      <c r="AQ58" s="42"/>
      <c r="AR58" s="2"/>
      <c r="BL58" s="3"/>
    </row>
    <row r="59" spans="1:64" ht="21" x14ac:dyDescent="0.35">
      <c r="G59" s="8"/>
      <c r="H59" s="2"/>
      <c r="I59" s="42" t="s">
        <v>132</v>
      </c>
      <c r="J59" s="42"/>
      <c r="K59" s="8"/>
      <c r="L59" s="100"/>
      <c r="M59" s="8"/>
      <c r="N59" s="74"/>
      <c r="O59" s="100"/>
      <c r="P59" s="8"/>
      <c r="Q59" s="8"/>
      <c r="R59" s="8"/>
      <c r="S59" s="8"/>
      <c r="T59" s="42"/>
      <c r="U59" s="42"/>
      <c r="V59" s="42"/>
      <c r="W59" s="8"/>
      <c r="X59" s="8"/>
      <c r="Y59" s="8"/>
      <c r="Z59" s="42"/>
      <c r="AA59" s="2"/>
      <c r="AB59" s="8"/>
      <c r="AC59" s="8"/>
      <c r="AD59" s="8"/>
      <c r="AE59" s="8"/>
      <c r="AF59" s="8"/>
      <c r="AG59" s="8"/>
      <c r="AH59" s="8"/>
      <c r="AI59" s="8"/>
      <c r="AJ59" s="8"/>
      <c r="AK59" s="2"/>
      <c r="AL59" s="42"/>
      <c r="AM59" s="42"/>
      <c r="AN59" s="42"/>
      <c r="AO59" s="42"/>
      <c r="AP59" s="42"/>
      <c r="AQ59" s="42"/>
      <c r="AR59" s="2"/>
      <c r="BL59" s="3"/>
    </row>
    <row r="60" spans="1:64" ht="21" x14ac:dyDescent="0.35">
      <c r="G60" s="8"/>
      <c r="H60" s="2"/>
      <c r="I60" s="414" t="s">
        <v>213</v>
      </c>
      <c r="J60" s="415">
        <v>2000</v>
      </c>
      <c r="K60" s="8"/>
      <c r="L60" s="100"/>
      <c r="M60" s="8"/>
      <c r="N60" s="74"/>
      <c r="O60" s="100"/>
      <c r="P60" s="8"/>
      <c r="Q60" s="8"/>
      <c r="R60" s="8"/>
      <c r="S60" s="8"/>
      <c r="T60" s="42"/>
      <c r="U60" s="42"/>
      <c r="V60" s="42"/>
      <c r="W60" s="8"/>
      <c r="X60" s="8"/>
      <c r="Y60" s="8"/>
      <c r="Z60" s="42"/>
      <c r="AA60" s="2"/>
      <c r="AB60" s="8"/>
      <c r="AC60" s="8"/>
      <c r="AD60" s="8"/>
      <c r="AE60" s="8"/>
      <c r="AF60" s="8"/>
      <c r="AG60" s="8"/>
      <c r="AH60" s="8"/>
      <c r="AI60" s="8"/>
      <c r="AJ60" s="8"/>
      <c r="AK60" s="2"/>
      <c r="AL60" s="42"/>
      <c r="AM60" s="42"/>
      <c r="AN60" s="42"/>
      <c r="AO60" s="42"/>
      <c r="AP60" s="42"/>
      <c r="AQ60" s="42"/>
      <c r="AR60" s="2"/>
      <c r="BL60" s="3"/>
    </row>
    <row r="61" spans="1:64" ht="21" x14ac:dyDescent="0.35">
      <c r="G61" s="8"/>
      <c r="H61" s="2"/>
      <c r="I61" s="416" t="s">
        <v>130</v>
      </c>
      <c r="J61" s="416">
        <v>1750</v>
      </c>
      <c r="K61" s="419" t="s">
        <v>19</v>
      </c>
      <c r="L61" s="100"/>
      <c r="M61" s="8"/>
      <c r="N61" s="74"/>
      <c r="O61" s="100"/>
      <c r="P61" s="8"/>
      <c r="Q61" s="8"/>
      <c r="R61" s="8"/>
      <c r="S61" s="8"/>
      <c r="T61" s="42"/>
      <c r="U61" s="42"/>
      <c r="V61" s="42"/>
      <c r="W61" s="8"/>
      <c r="X61" s="8"/>
      <c r="Y61" s="8"/>
      <c r="Z61" s="42"/>
      <c r="AA61" s="2"/>
      <c r="AB61" s="8"/>
      <c r="AC61" s="8"/>
      <c r="AD61" s="8"/>
      <c r="AE61" s="8"/>
      <c r="AF61" s="8"/>
      <c r="AG61" s="8"/>
      <c r="AH61" s="8"/>
      <c r="AI61" s="8"/>
      <c r="AJ61" s="8"/>
      <c r="AK61" s="2"/>
      <c r="AL61" s="42"/>
      <c r="AM61" s="42"/>
      <c r="AN61" s="42"/>
      <c r="AO61" s="42"/>
      <c r="AP61" s="42"/>
      <c r="AQ61" s="42"/>
      <c r="AR61" s="2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</row>
    <row r="62" spans="1:64" ht="21" x14ac:dyDescent="0.35">
      <c r="G62" s="8"/>
      <c r="H62" s="2"/>
      <c r="I62" s="416" t="s">
        <v>214</v>
      </c>
      <c r="J62" s="417">
        <v>-150</v>
      </c>
      <c r="K62" s="419" t="s">
        <v>241</v>
      </c>
      <c r="L62" s="100"/>
      <c r="M62" s="8"/>
      <c r="N62" s="74"/>
      <c r="O62" s="100"/>
      <c r="P62" s="8"/>
      <c r="Q62" s="8"/>
      <c r="R62" s="8"/>
      <c r="S62" s="8"/>
      <c r="T62" s="42"/>
      <c r="U62" s="42"/>
      <c r="V62" s="42"/>
      <c r="W62" s="8"/>
      <c r="X62" s="8"/>
      <c r="Y62" s="8"/>
      <c r="Z62" s="42"/>
      <c r="AA62" s="2"/>
      <c r="AB62" s="8"/>
      <c r="AC62" s="8"/>
      <c r="AD62" s="8"/>
      <c r="AE62" s="8"/>
      <c r="AF62" s="8"/>
      <c r="AG62" s="8"/>
      <c r="AH62" s="8"/>
      <c r="AI62" s="8"/>
      <c r="AJ62" s="8"/>
      <c r="AK62" s="2"/>
      <c r="AL62" s="42"/>
      <c r="AM62" s="42"/>
      <c r="AN62" s="42"/>
      <c r="AO62" s="42"/>
      <c r="AP62" s="42"/>
      <c r="AQ62" s="42"/>
      <c r="AR62" s="2"/>
    </row>
    <row r="63" spans="1:64" ht="21" x14ac:dyDescent="0.35">
      <c r="A63" s="135"/>
      <c r="B63" s="133"/>
      <c r="C63" s="133"/>
      <c r="D63" s="125"/>
      <c r="E63" s="125"/>
      <c r="F63" s="125"/>
      <c r="G63" s="8"/>
      <c r="H63" s="2"/>
      <c r="I63" s="416" t="s">
        <v>215</v>
      </c>
      <c r="J63" s="417">
        <v>-600</v>
      </c>
      <c r="K63" s="419" t="s">
        <v>241</v>
      </c>
      <c r="L63" s="100"/>
      <c r="M63" s="8"/>
      <c r="N63" s="74"/>
      <c r="O63" s="100"/>
      <c r="P63" s="8"/>
      <c r="Q63" s="8"/>
      <c r="R63" s="8"/>
      <c r="S63" s="8"/>
      <c r="T63" s="42"/>
      <c r="U63" s="42"/>
      <c r="V63" s="42"/>
      <c r="W63" s="8"/>
      <c r="X63" s="8"/>
      <c r="Y63" s="8"/>
      <c r="Z63" s="42"/>
      <c r="AA63" s="2"/>
      <c r="AB63" s="8"/>
      <c r="AC63" s="8"/>
      <c r="AD63" s="8"/>
      <c r="AE63" s="8"/>
      <c r="AF63" s="8"/>
      <c r="AG63" s="8"/>
      <c r="AH63" s="8"/>
      <c r="AI63" s="8"/>
      <c r="AJ63" s="8"/>
      <c r="AK63" s="2"/>
      <c r="AL63" s="42"/>
      <c r="AM63" s="42"/>
      <c r="AN63" s="42"/>
      <c r="AO63" s="42"/>
      <c r="AP63" s="42"/>
      <c r="AQ63" s="42"/>
      <c r="AR63" s="2"/>
    </row>
    <row r="64" spans="1:64" ht="21" x14ac:dyDescent="0.35">
      <c r="A64" s="135"/>
      <c r="B64" s="133"/>
      <c r="C64" s="133"/>
      <c r="D64" s="125"/>
      <c r="E64" s="125"/>
      <c r="F64" s="125"/>
      <c r="G64" s="8"/>
      <c r="H64" s="2"/>
      <c r="I64" s="414" t="s">
        <v>129</v>
      </c>
      <c r="J64" s="415">
        <f>SUM(J60:J63)</f>
        <v>3000</v>
      </c>
      <c r="K64" s="8"/>
      <c r="L64" s="100"/>
      <c r="M64" s="8"/>
      <c r="N64" s="74"/>
      <c r="O64" s="100"/>
      <c r="P64" s="8"/>
      <c r="Q64" s="8"/>
      <c r="R64" s="8"/>
      <c r="S64" s="8"/>
      <c r="T64" s="42"/>
      <c r="U64" s="42"/>
      <c r="V64" s="42"/>
      <c r="W64" s="8"/>
      <c r="X64" s="8"/>
      <c r="Y64" s="8"/>
      <c r="Z64" s="42"/>
      <c r="AA64" s="2"/>
      <c r="AB64" s="8"/>
      <c r="AC64" s="8"/>
      <c r="AD64" s="8"/>
      <c r="AE64" s="8"/>
      <c r="AF64" s="8"/>
      <c r="AG64" s="8"/>
      <c r="AH64" s="8"/>
      <c r="AI64" s="8"/>
      <c r="AJ64" s="8"/>
      <c r="AK64" s="2"/>
      <c r="AL64" s="42"/>
      <c r="AM64" s="42"/>
      <c r="AN64" s="42"/>
      <c r="AO64" s="42"/>
      <c r="AP64" s="42"/>
      <c r="AQ64" s="42"/>
      <c r="AR64" s="2"/>
    </row>
    <row r="65" spans="1:45" ht="21" x14ac:dyDescent="0.35">
      <c r="A65" s="135"/>
      <c r="B65" s="133"/>
      <c r="C65" s="133"/>
      <c r="D65" s="125"/>
      <c r="E65" s="125"/>
      <c r="F65" s="125"/>
      <c r="G65" s="8"/>
      <c r="H65" s="2"/>
      <c r="I65" s="42"/>
      <c r="J65" s="74"/>
      <c r="K65" s="8"/>
      <c r="L65" s="100"/>
      <c r="M65" s="8"/>
      <c r="N65" s="74"/>
      <c r="O65" s="100"/>
      <c r="P65" s="8"/>
      <c r="Q65" s="8"/>
      <c r="R65" s="8"/>
      <c r="S65" s="8"/>
      <c r="T65" s="42"/>
      <c r="U65" s="42"/>
      <c r="V65" s="42"/>
      <c r="W65" s="8"/>
      <c r="X65" s="8"/>
      <c r="Y65" s="8"/>
      <c r="Z65" s="42"/>
      <c r="AA65" s="2"/>
      <c r="AB65" s="8"/>
      <c r="AC65" s="8"/>
      <c r="AD65" s="8"/>
      <c r="AE65" s="8"/>
      <c r="AF65" s="8"/>
      <c r="AG65" s="8"/>
      <c r="AH65" s="8"/>
      <c r="AI65" s="8"/>
      <c r="AJ65" s="8"/>
      <c r="AK65" s="2"/>
      <c r="AL65" s="42"/>
      <c r="AM65" s="42"/>
      <c r="AN65" s="42"/>
      <c r="AO65" s="42"/>
      <c r="AP65" s="42"/>
      <c r="AQ65" s="42"/>
      <c r="AR65" s="2"/>
    </row>
    <row r="66" spans="1:45" ht="21" x14ac:dyDescent="0.35">
      <c r="A66" s="137"/>
      <c r="B66" s="137"/>
      <c r="C66" s="137"/>
      <c r="D66" s="137"/>
      <c r="E66" s="137"/>
      <c r="F66" s="137"/>
      <c r="G66" s="137"/>
      <c r="H66" s="2"/>
      <c r="I66" s="42" t="s">
        <v>222</v>
      </c>
      <c r="J66" s="42"/>
      <c r="K66" s="8"/>
      <c r="L66" s="100"/>
      <c r="M66" s="8"/>
      <c r="N66" s="74"/>
      <c r="O66" s="100"/>
      <c r="P66" s="8"/>
      <c r="Q66" s="8"/>
      <c r="R66" s="8"/>
      <c r="S66" s="8"/>
      <c r="T66" s="42"/>
      <c r="U66" s="42"/>
      <c r="V66" s="42"/>
      <c r="W66" s="8"/>
      <c r="X66" s="8"/>
      <c r="Y66" s="8"/>
      <c r="Z66" s="42"/>
      <c r="AA66" s="2"/>
      <c r="AB66" s="8"/>
      <c r="AC66" s="8"/>
      <c r="AD66" s="8"/>
      <c r="AE66" s="8"/>
      <c r="AF66" s="8"/>
      <c r="AG66" s="8"/>
      <c r="AH66" s="8"/>
      <c r="AI66" s="8"/>
      <c r="AJ66" s="8"/>
      <c r="AK66" s="2"/>
      <c r="AL66" s="42"/>
      <c r="AM66" s="42"/>
      <c r="AN66" s="42"/>
      <c r="AO66" s="42"/>
      <c r="AP66" s="42"/>
      <c r="AQ66" s="42"/>
      <c r="AR66" s="2"/>
      <c r="AS66" s="134"/>
    </row>
    <row r="67" spans="1:45" ht="21" x14ac:dyDescent="0.35">
      <c r="H67" s="2"/>
      <c r="I67" s="373" t="s">
        <v>213</v>
      </c>
      <c r="J67" s="374">
        <f>+-K18</f>
        <v>4000</v>
      </c>
      <c r="K67" s="8"/>
      <c r="L67" s="100"/>
      <c r="M67" s="8"/>
      <c r="N67" s="74"/>
      <c r="O67" s="100"/>
      <c r="P67" s="8"/>
      <c r="Q67" s="8"/>
      <c r="R67" s="8"/>
      <c r="S67" s="8"/>
      <c r="T67" s="42"/>
      <c r="U67" s="42"/>
      <c r="V67" s="42"/>
      <c r="W67" s="8"/>
      <c r="X67" s="8"/>
      <c r="Y67" s="8"/>
      <c r="Z67" s="42"/>
      <c r="AA67" s="2"/>
      <c r="AB67" s="8"/>
      <c r="AC67" s="8"/>
      <c r="AD67" s="8"/>
      <c r="AE67" s="8"/>
      <c r="AF67" s="8"/>
      <c r="AG67" s="8"/>
      <c r="AH67" s="8"/>
      <c r="AI67" s="8"/>
      <c r="AJ67" s="8"/>
      <c r="AK67" s="2"/>
      <c r="AL67" s="42"/>
      <c r="AM67" s="42"/>
      <c r="AN67" s="42"/>
      <c r="AO67" s="42"/>
      <c r="AP67" s="42"/>
      <c r="AQ67" s="42"/>
      <c r="AR67" s="2"/>
    </row>
    <row r="68" spans="1:45" ht="21" x14ac:dyDescent="0.35">
      <c r="H68" s="2"/>
      <c r="I68" s="375" t="s">
        <v>170</v>
      </c>
      <c r="J68" s="376">
        <f>+J31</f>
        <v>300</v>
      </c>
      <c r="K68" s="8"/>
      <c r="L68" s="100"/>
      <c r="M68" s="8"/>
      <c r="N68" s="74"/>
      <c r="O68" s="100"/>
      <c r="P68" s="8"/>
      <c r="Q68" s="8"/>
      <c r="R68" s="8"/>
      <c r="S68" s="8"/>
      <c r="T68" s="42"/>
      <c r="U68" s="42"/>
      <c r="V68" s="42"/>
      <c r="W68" s="8"/>
      <c r="X68" s="8"/>
      <c r="Y68" s="8"/>
      <c r="Z68" s="42"/>
      <c r="AA68" s="2"/>
      <c r="AB68" s="8"/>
      <c r="AC68" s="8"/>
      <c r="AD68" s="8"/>
      <c r="AE68" s="8"/>
      <c r="AF68" s="8"/>
      <c r="AG68" s="8"/>
      <c r="AH68" s="8"/>
      <c r="AI68" s="8"/>
      <c r="AJ68" s="8"/>
      <c r="AK68" s="2"/>
      <c r="AL68" s="42"/>
      <c r="AM68" s="42"/>
      <c r="AN68" s="42"/>
      <c r="AO68" s="42"/>
      <c r="AP68" s="42"/>
      <c r="AQ68" s="42"/>
      <c r="AR68" s="2"/>
    </row>
    <row r="69" spans="1:45" ht="21" x14ac:dyDescent="0.35">
      <c r="H69" s="2"/>
      <c r="I69" s="375" t="s">
        <v>223</v>
      </c>
      <c r="J69" s="375">
        <v>-1000</v>
      </c>
      <c r="K69" s="8"/>
      <c r="L69" s="100"/>
      <c r="M69" s="8"/>
      <c r="N69" s="74"/>
      <c r="O69" s="100"/>
      <c r="P69" s="8"/>
      <c r="Q69" s="8"/>
      <c r="R69" s="8"/>
      <c r="S69" s="8"/>
      <c r="T69" s="42"/>
      <c r="U69" s="42"/>
      <c r="V69" s="42"/>
      <c r="W69" s="8"/>
      <c r="X69" s="8"/>
      <c r="Y69" s="8"/>
      <c r="Z69" s="42"/>
      <c r="AA69" s="2"/>
      <c r="AB69" s="8"/>
      <c r="AC69" s="8"/>
      <c r="AD69" s="8"/>
      <c r="AE69" s="8"/>
      <c r="AF69" s="8"/>
      <c r="AG69" s="8"/>
      <c r="AH69" s="8"/>
      <c r="AI69" s="8"/>
      <c r="AJ69" s="8"/>
      <c r="AK69" s="2"/>
      <c r="AL69" s="42"/>
      <c r="AM69" s="42"/>
      <c r="AN69" s="42"/>
      <c r="AO69" s="42"/>
      <c r="AP69" s="42"/>
      <c r="AQ69" s="42"/>
      <c r="AR69" s="2"/>
    </row>
    <row r="70" spans="1:45" ht="21" x14ac:dyDescent="0.35">
      <c r="H70" s="2"/>
      <c r="I70" s="375" t="s">
        <v>224</v>
      </c>
      <c r="J70" s="376">
        <v>-300</v>
      </c>
      <c r="K70" s="8"/>
      <c r="L70" s="100"/>
      <c r="M70" s="8"/>
      <c r="N70" s="74"/>
      <c r="O70" s="100"/>
      <c r="P70" s="8"/>
      <c r="Q70" s="8"/>
      <c r="R70" s="8"/>
      <c r="S70" s="8"/>
      <c r="T70" s="42"/>
      <c r="U70" s="42"/>
      <c r="V70" s="42"/>
      <c r="W70" s="8"/>
      <c r="X70" s="8"/>
      <c r="Y70" s="8"/>
      <c r="Z70" s="42"/>
      <c r="AA70" s="2"/>
      <c r="AB70" s="8"/>
      <c r="AC70" s="8"/>
      <c r="AD70" s="8"/>
      <c r="AE70" s="8"/>
      <c r="AF70" s="8"/>
      <c r="AG70" s="8"/>
      <c r="AH70" s="8"/>
      <c r="AI70" s="8"/>
      <c r="AJ70" s="8"/>
      <c r="AK70" s="2"/>
      <c r="AL70" s="42"/>
      <c r="AM70" s="42"/>
      <c r="AN70" s="42"/>
      <c r="AO70" s="42"/>
      <c r="AP70" s="42"/>
      <c r="AQ70" s="42"/>
      <c r="AR70" s="2"/>
    </row>
    <row r="71" spans="1:45" ht="21" x14ac:dyDescent="0.35">
      <c r="H71" s="2"/>
      <c r="I71" s="373" t="s">
        <v>129</v>
      </c>
      <c r="J71" s="374">
        <f>SUM(J67:J70)</f>
        <v>3000</v>
      </c>
      <c r="K71" s="320"/>
      <c r="L71" s="100"/>
      <c r="M71" s="8"/>
      <c r="N71" s="74"/>
      <c r="O71" s="100"/>
      <c r="P71" s="8"/>
      <c r="Q71" s="8"/>
      <c r="R71" s="8"/>
      <c r="S71" s="8"/>
      <c r="T71" s="42"/>
      <c r="U71" s="42"/>
      <c r="V71" s="42"/>
      <c r="W71" s="8"/>
      <c r="X71" s="8"/>
      <c r="Y71" s="8"/>
      <c r="Z71" s="42"/>
      <c r="AA71" s="2"/>
      <c r="AB71" s="8"/>
      <c r="AC71" s="8"/>
      <c r="AD71" s="8"/>
      <c r="AE71" s="8"/>
      <c r="AF71" s="8"/>
      <c r="AG71" s="8"/>
      <c r="AH71" s="8"/>
      <c r="AI71" s="8"/>
      <c r="AJ71" s="8"/>
      <c r="AK71" s="2"/>
      <c r="AL71" s="42"/>
      <c r="AM71" s="42"/>
      <c r="AN71" s="42"/>
      <c r="AO71" s="42"/>
      <c r="AP71" s="42"/>
      <c r="AQ71" s="42"/>
      <c r="AR71" s="2"/>
    </row>
    <row r="72" spans="1:45" ht="21" x14ac:dyDescent="0.35">
      <c r="H72" s="2"/>
      <c r="I72" s="8"/>
      <c r="J72" s="99"/>
      <c r="K72" s="8"/>
      <c r="L72" s="100"/>
      <c r="M72" s="8"/>
      <c r="N72" s="74"/>
      <c r="O72" s="100"/>
      <c r="P72" s="8"/>
      <c r="Q72" s="8"/>
      <c r="R72" s="8"/>
      <c r="S72" s="8"/>
      <c r="T72" s="42"/>
      <c r="U72" s="42"/>
      <c r="V72" s="42"/>
      <c r="W72" s="8"/>
      <c r="X72" s="8"/>
      <c r="Y72" s="8"/>
      <c r="Z72" s="42"/>
      <c r="AA72" s="2"/>
      <c r="AB72" s="8"/>
      <c r="AC72" s="8"/>
      <c r="AD72" s="8"/>
      <c r="AE72" s="8"/>
      <c r="AF72" s="8"/>
      <c r="AG72" s="8"/>
      <c r="AH72" s="8"/>
      <c r="AI72" s="8"/>
      <c r="AJ72" s="8"/>
      <c r="AK72" s="2"/>
      <c r="AL72" s="42"/>
      <c r="AM72" s="42"/>
      <c r="AN72" s="42"/>
      <c r="AO72" s="42"/>
      <c r="AP72" s="42"/>
      <c r="AQ72" s="42"/>
      <c r="AR72" s="2"/>
    </row>
    <row r="73" spans="1:45" ht="21" x14ac:dyDescent="0.35">
      <c r="H73" s="2"/>
      <c r="I73" s="8"/>
      <c r="J73" s="99"/>
      <c r="K73" s="8"/>
      <c r="L73" s="100"/>
      <c r="M73" s="8"/>
      <c r="N73" s="74"/>
      <c r="O73" s="100"/>
      <c r="P73" s="8"/>
      <c r="Q73" s="8"/>
      <c r="R73" s="8"/>
      <c r="S73" s="8"/>
      <c r="T73" s="42"/>
      <c r="U73" s="42"/>
      <c r="V73" s="42"/>
      <c r="W73" s="8"/>
      <c r="X73" s="8"/>
      <c r="Y73" s="8"/>
      <c r="Z73" s="42"/>
      <c r="AA73" s="2"/>
      <c r="AB73" s="8"/>
      <c r="AC73" s="8"/>
      <c r="AD73" s="8"/>
      <c r="AE73" s="8"/>
      <c r="AF73" s="8"/>
      <c r="AG73" s="8"/>
      <c r="AH73" s="8"/>
      <c r="AI73" s="8"/>
      <c r="AJ73" s="8"/>
      <c r="AK73" s="2"/>
      <c r="AL73" s="42"/>
      <c r="AM73" s="42"/>
      <c r="AN73" s="42"/>
      <c r="AO73" s="42"/>
      <c r="AP73" s="42"/>
      <c r="AQ73" s="42"/>
      <c r="AR73" s="2"/>
    </row>
    <row r="74" spans="1:45" ht="21" x14ac:dyDescent="0.35">
      <c r="H74" s="2"/>
      <c r="I74" s="8"/>
      <c r="J74" s="99"/>
      <c r="K74" s="8"/>
      <c r="L74" s="100"/>
      <c r="M74" s="8"/>
      <c r="N74" s="74"/>
      <c r="O74" s="100"/>
      <c r="P74" s="8"/>
      <c r="Q74" s="8"/>
      <c r="R74" s="8"/>
      <c r="S74" s="8"/>
      <c r="T74" s="42"/>
      <c r="U74" s="42"/>
      <c r="V74" s="42"/>
      <c r="W74" s="8"/>
      <c r="X74" s="8"/>
      <c r="Y74" s="8"/>
      <c r="Z74" s="42"/>
      <c r="AA74" s="2"/>
      <c r="AB74" s="8"/>
      <c r="AC74" s="8"/>
      <c r="AD74" s="8"/>
      <c r="AE74" s="8"/>
      <c r="AF74" s="8"/>
      <c r="AG74" s="8"/>
      <c r="AH74" s="8"/>
      <c r="AI74" s="8"/>
      <c r="AJ74" s="8"/>
      <c r="AK74" s="2"/>
      <c r="AL74" s="42"/>
      <c r="AM74" s="42"/>
      <c r="AN74" s="42"/>
      <c r="AO74" s="42"/>
      <c r="AP74" s="42"/>
      <c r="AQ74" s="42"/>
      <c r="AR74" s="2"/>
    </row>
    <row r="75" spans="1:45" ht="21" x14ac:dyDescent="0.35">
      <c r="H75" s="2"/>
      <c r="I75" s="115" t="s">
        <v>2</v>
      </c>
      <c r="J75" s="116"/>
      <c r="K75" s="116"/>
      <c r="L75" s="117"/>
      <c r="M75" s="8"/>
      <c r="N75" s="74"/>
      <c r="O75" s="100"/>
      <c r="P75" s="8"/>
      <c r="Q75" s="8"/>
      <c r="R75" s="8"/>
      <c r="S75" s="8"/>
      <c r="T75" s="42"/>
      <c r="U75" s="42"/>
      <c r="V75" s="42"/>
      <c r="W75" s="8"/>
      <c r="X75" s="8"/>
      <c r="Y75" s="8"/>
      <c r="Z75" s="42"/>
      <c r="AA75" s="2"/>
      <c r="AB75" s="8"/>
      <c r="AC75" s="8"/>
      <c r="AD75" s="8"/>
      <c r="AE75" s="8"/>
      <c r="AF75" s="8"/>
      <c r="AG75" s="8"/>
      <c r="AH75" s="8"/>
      <c r="AI75" s="8"/>
      <c r="AJ75" s="8"/>
      <c r="AK75" s="2"/>
      <c r="AL75" s="42"/>
      <c r="AM75" s="42"/>
      <c r="AN75" s="42"/>
      <c r="AO75" s="42"/>
      <c r="AP75" s="42"/>
      <c r="AQ75" s="42"/>
      <c r="AR75" s="2"/>
    </row>
    <row r="76" spans="1:45" ht="21" x14ac:dyDescent="0.35">
      <c r="H76" s="2"/>
      <c r="I76" s="118" t="s">
        <v>120</v>
      </c>
      <c r="J76" s="119"/>
      <c r="K76" s="119"/>
      <c r="L76" s="120"/>
      <c r="M76" s="8"/>
      <c r="N76" s="74"/>
      <c r="O76" s="100"/>
      <c r="P76" s="8"/>
      <c r="Q76" s="8"/>
      <c r="R76" s="8"/>
      <c r="S76" s="8"/>
      <c r="T76" s="42"/>
      <c r="U76" s="42"/>
      <c r="V76" s="42"/>
      <c r="W76" s="8"/>
      <c r="X76" s="8"/>
      <c r="Y76" s="8"/>
      <c r="Z76" s="42"/>
      <c r="AA76" s="2"/>
      <c r="AB76" s="8"/>
      <c r="AC76" s="8"/>
      <c r="AD76" s="8"/>
      <c r="AE76" s="8"/>
      <c r="AF76" s="8"/>
      <c r="AG76" s="8"/>
      <c r="AH76" s="8"/>
      <c r="AI76" s="8"/>
      <c r="AJ76" s="8"/>
      <c r="AK76" s="2"/>
      <c r="AL76" s="42"/>
      <c r="AM76" s="42"/>
      <c r="AN76" s="42"/>
      <c r="AO76" s="42"/>
      <c r="AP76" s="42"/>
      <c r="AQ76" s="42"/>
      <c r="AR76" s="2"/>
    </row>
    <row r="77" spans="1:45" ht="21" x14ac:dyDescent="0.35">
      <c r="H77" s="2"/>
      <c r="I77" s="121" t="s">
        <v>50</v>
      </c>
      <c r="J77" s="122"/>
      <c r="K77" s="122"/>
      <c r="L77" s="123"/>
      <c r="M77" s="8"/>
      <c r="N77" s="74"/>
      <c r="O77" s="100"/>
      <c r="P77" s="8"/>
      <c r="Q77" s="8"/>
      <c r="R77" s="8"/>
      <c r="S77" s="8"/>
      <c r="T77" s="42"/>
      <c r="U77" s="42"/>
      <c r="V77" s="42"/>
      <c r="W77" s="8"/>
      <c r="X77" s="8"/>
      <c r="Y77" s="8"/>
      <c r="Z77" s="42"/>
      <c r="AA77" s="2"/>
      <c r="AB77" s="8"/>
      <c r="AC77" s="8"/>
      <c r="AD77" s="8"/>
      <c r="AE77" s="8"/>
      <c r="AF77" s="8"/>
      <c r="AG77" s="8"/>
      <c r="AH77" s="8"/>
      <c r="AI77" s="8"/>
      <c r="AJ77" s="8"/>
      <c r="AK77" s="2"/>
      <c r="AL77" s="42"/>
      <c r="AM77" s="42"/>
      <c r="AN77" s="42"/>
      <c r="AO77" s="42"/>
      <c r="AP77" s="42"/>
      <c r="AQ77" s="42"/>
      <c r="AR77" s="2"/>
    </row>
    <row r="78" spans="1:45" ht="21" x14ac:dyDescent="0.35">
      <c r="H78" s="2"/>
      <c r="I78" s="124"/>
      <c r="J78" s="126" t="s">
        <v>121</v>
      </c>
      <c r="K78" s="127" t="s">
        <v>122</v>
      </c>
      <c r="L78" s="128"/>
      <c r="M78" s="8"/>
      <c r="N78" s="74"/>
      <c r="O78" s="100"/>
      <c r="P78" s="8"/>
      <c r="Q78" s="8"/>
      <c r="R78" s="8"/>
      <c r="S78" s="8"/>
      <c r="T78" s="42"/>
      <c r="U78" s="42"/>
      <c r="V78" s="42"/>
      <c r="W78" s="8"/>
      <c r="X78" s="8"/>
      <c r="Y78" s="8"/>
      <c r="Z78" s="42"/>
      <c r="AA78" s="2"/>
      <c r="AB78" s="8"/>
      <c r="AC78" s="8"/>
      <c r="AD78" s="8"/>
      <c r="AE78" s="8"/>
      <c r="AF78" s="8"/>
      <c r="AG78" s="8"/>
      <c r="AH78" s="8"/>
      <c r="AI78" s="8"/>
      <c r="AJ78" s="8"/>
      <c r="AK78" s="2"/>
      <c r="AL78" s="42"/>
      <c r="AM78" s="42"/>
      <c r="AN78" s="42"/>
      <c r="AO78" s="42"/>
      <c r="AP78" s="42"/>
      <c r="AQ78" s="42"/>
      <c r="AR78" s="2"/>
    </row>
    <row r="79" spans="1:45" ht="21" x14ac:dyDescent="0.35">
      <c r="H79" s="2"/>
      <c r="I79" s="124"/>
      <c r="J79" s="127"/>
      <c r="K79" s="127" t="s">
        <v>123</v>
      </c>
      <c r="L79" s="129" t="s">
        <v>124</v>
      </c>
      <c r="M79" s="8"/>
      <c r="N79" s="74"/>
      <c r="O79" s="100"/>
      <c r="P79" s="8"/>
      <c r="Q79" s="8"/>
      <c r="R79" s="8"/>
      <c r="S79" s="8"/>
      <c r="T79" s="42"/>
      <c r="U79" s="42"/>
      <c r="V79" s="42"/>
      <c r="W79" s="8"/>
      <c r="X79" s="8"/>
      <c r="Y79" s="8"/>
      <c r="Z79" s="42"/>
      <c r="AA79" s="2"/>
      <c r="AB79" s="8"/>
      <c r="AC79" s="8"/>
      <c r="AD79" s="8"/>
      <c r="AE79" s="8"/>
      <c r="AF79" s="8"/>
      <c r="AG79" s="8"/>
      <c r="AH79" s="8"/>
      <c r="AI79" s="8"/>
      <c r="AJ79" s="8"/>
      <c r="AK79" s="2"/>
      <c r="AL79" s="42"/>
      <c r="AM79" s="42"/>
      <c r="AN79" s="42"/>
      <c r="AO79" s="42"/>
      <c r="AP79" s="42"/>
      <c r="AQ79" s="42"/>
      <c r="AR79" s="2"/>
    </row>
    <row r="80" spans="1:45" ht="21.75" thickBot="1" x14ac:dyDescent="0.4">
      <c r="B80" s="91"/>
      <c r="C80" s="91"/>
      <c r="D80" s="91"/>
      <c r="E80" s="71"/>
      <c r="F80" s="71"/>
      <c r="G80" s="139"/>
      <c r="H80" s="2"/>
      <c r="I80" s="124"/>
      <c r="J80" s="127" t="s">
        <v>34</v>
      </c>
      <c r="K80" s="127" t="s">
        <v>34</v>
      </c>
      <c r="L80" s="129" t="s">
        <v>34</v>
      </c>
      <c r="M80" s="8"/>
      <c r="N80" s="74"/>
      <c r="O80" s="100"/>
      <c r="P80" s="8"/>
      <c r="Q80" s="8"/>
      <c r="R80" s="8"/>
      <c r="S80" s="8"/>
      <c r="T80" s="42"/>
      <c r="U80" s="42"/>
      <c r="V80" s="42"/>
      <c r="W80" s="8"/>
      <c r="X80" s="8"/>
      <c r="Y80" s="8"/>
      <c r="Z80" s="42"/>
      <c r="AA80" s="2"/>
      <c r="AB80" s="8"/>
      <c r="AC80" s="8"/>
      <c r="AD80" s="8"/>
      <c r="AE80" s="8"/>
      <c r="AF80" s="8"/>
      <c r="AG80" s="8"/>
      <c r="AH80" s="8"/>
      <c r="AI80" s="8"/>
      <c r="AJ80" s="8"/>
      <c r="AK80" s="2"/>
      <c r="AL80" s="42"/>
      <c r="AM80" s="42"/>
      <c r="AN80" s="42"/>
      <c r="AO80" s="42"/>
      <c r="AP80" s="42"/>
      <c r="AQ80" s="42"/>
      <c r="AR80" s="2"/>
    </row>
    <row r="81" spans="1:44" ht="21.75" thickBot="1" x14ac:dyDescent="0.4">
      <c r="A81" s="1"/>
      <c r="H81" s="2"/>
      <c r="I81" s="130" t="s">
        <v>125</v>
      </c>
      <c r="J81" s="131">
        <f>+D27</f>
        <v>3000</v>
      </c>
      <c r="K81" s="131">
        <v>4300</v>
      </c>
      <c r="L81" s="132">
        <f>SUM(J81:K81)</f>
        <v>7300</v>
      </c>
      <c r="M81" s="8"/>
      <c r="N81" s="74"/>
      <c r="O81" s="100"/>
      <c r="P81" s="8"/>
      <c r="Q81" s="8"/>
      <c r="R81" s="8"/>
      <c r="S81" s="8"/>
      <c r="T81" s="42"/>
      <c r="U81" s="42"/>
      <c r="V81" s="42"/>
      <c r="W81" s="8"/>
      <c r="X81" s="8"/>
      <c r="Y81" s="8"/>
      <c r="Z81" s="42"/>
      <c r="AA81" s="2"/>
      <c r="AB81" s="8"/>
      <c r="AC81" s="8"/>
      <c r="AD81" s="8"/>
      <c r="AE81" s="8"/>
      <c r="AF81" s="8"/>
      <c r="AG81" s="8"/>
      <c r="AH81" s="8"/>
      <c r="AI81" s="8"/>
      <c r="AJ81" s="8"/>
      <c r="AK81" s="2"/>
      <c r="AL81" s="42"/>
      <c r="AM81" s="42"/>
      <c r="AN81" s="42"/>
      <c r="AO81" s="42"/>
      <c r="AP81" s="42"/>
      <c r="AQ81" s="42"/>
      <c r="AR81" s="2"/>
    </row>
    <row r="82" spans="1:44" ht="21" x14ac:dyDescent="0.35">
      <c r="H82" s="2"/>
      <c r="I82" s="255" t="s">
        <v>126</v>
      </c>
      <c r="J82" s="423">
        <v>0</v>
      </c>
      <c r="K82" s="256">
        <f>-SUM(J23:J33)</f>
        <v>17800</v>
      </c>
      <c r="L82" s="257">
        <f>SUM(J82:K82)</f>
        <v>17800</v>
      </c>
      <c r="M82" s="8"/>
      <c r="N82" s="74"/>
      <c r="O82" s="100"/>
      <c r="P82" s="8"/>
      <c r="Q82" s="8"/>
      <c r="R82" s="8"/>
      <c r="S82" s="8"/>
      <c r="T82" s="8"/>
      <c r="U82" s="42"/>
      <c r="V82" s="42"/>
      <c r="W82" s="42"/>
      <c r="X82" s="42"/>
      <c r="Y82" s="42"/>
      <c r="Z82" s="42"/>
      <c r="AA82" s="2"/>
      <c r="AB82" s="8"/>
      <c r="AC82" s="8"/>
      <c r="AD82" s="8"/>
      <c r="AE82" s="8"/>
      <c r="AF82" s="8"/>
      <c r="AG82" s="8"/>
      <c r="AH82" s="8"/>
      <c r="AI82" s="8"/>
      <c r="AJ82" s="8"/>
      <c r="AK82" s="2"/>
      <c r="AL82" s="42"/>
      <c r="AM82" s="42"/>
      <c r="AN82" s="42"/>
      <c r="AO82" s="42"/>
      <c r="AP82" s="42"/>
      <c r="AQ82" s="42"/>
      <c r="AR82" s="2"/>
    </row>
    <row r="83" spans="1:44" ht="21" x14ac:dyDescent="0.35">
      <c r="H83" s="2"/>
      <c r="I83" s="255" t="s">
        <v>127</v>
      </c>
      <c r="J83" s="424">
        <v>200</v>
      </c>
      <c r="K83" s="256">
        <v>0</v>
      </c>
      <c r="L83" s="257">
        <f>SUM(J83:K83)</f>
        <v>200</v>
      </c>
      <c r="M83" s="8"/>
      <c r="N83" s="74"/>
      <c r="O83" s="100"/>
      <c r="P83" s="8"/>
      <c r="Q83" s="8"/>
      <c r="R83" s="8"/>
      <c r="S83" s="8"/>
      <c r="T83" s="42"/>
      <c r="U83" s="42"/>
      <c r="V83" s="42"/>
      <c r="W83" s="42"/>
      <c r="X83" s="42"/>
      <c r="Y83" s="42"/>
      <c r="Z83" s="42"/>
      <c r="AA83" s="2"/>
      <c r="AB83" s="8"/>
      <c r="AC83" s="8"/>
      <c r="AD83" s="8"/>
      <c r="AE83" s="8"/>
      <c r="AF83" s="8"/>
      <c r="AG83" s="8"/>
      <c r="AH83" s="8"/>
      <c r="AI83" s="8"/>
      <c r="AJ83" s="8"/>
      <c r="AK83" s="2"/>
      <c r="AL83" s="42"/>
      <c r="AM83" s="42"/>
      <c r="AN83" s="42"/>
      <c r="AO83" s="42"/>
      <c r="AP83" s="42"/>
      <c r="AQ83" s="42"/>
      <c r="AR83" s="2"/>
    </row>
    <row r="84" spans="1:44" ht="21" x14ac:dyDescent="0.35">
      <c r="H84" s="2"/>
      <c r="I84" s="255" t="s">
        <v>128</v>
      </c>
      <c r="J84" s="425">
        <v>300</v>
      </c>
      <c r="K84" s="259">
        <f>-J84</f>
        <v>-300</v>
      </c>
      <c r="L84" s="257">
        <f>+J84+K84</f>
        <v>0</v>
      </c>
      <c r="M84" s="8"/>
      <c r="N84" s="74"/>
      <c r="O84" s="100"/>
      <c r="P84" s="8"/>
      <c r="Q84" s="8"/>
      <c r="R84" s="8"/>
      <c r="S84" s="8"/>
      <c r="T84" s="42"/>
      <c r="U84" s="42"/>
      <c r="V84" s="42"/>
      <c r="W84" s="42"/>
      <c r="X84" s="42"/>
      <c r="Y84" s="42"/>
      <c r="Z84" s="42"/>
      <c r="AA84" s="2"/>
      <c r="AB84" s="8"/>
      <c r="AC84" s="8"/>
      <c r="AD84" s="8"/>
      <c r="AE84" s="8"/>
      <c r="AF84" s="8"/>
      <c r="AG84" s="8"/>
      <c r="AH84" s="8"/>
      <c r="AI84" s="8"/>
      <c r="AJ84" s="8"/>
      <c r="AK84" s="2"/>
      <c r="AL84" s="42"/>
      <c r="AM84" s="42"/>
      <c r="AN84" s="42"/>
      <c r="AO84" s="42"/>
      <c r="AP84" s="42"/>
      <c r="AQ84" s="42"/>
      <c r="AR84" s="2"/>
    </row>
    <row r="85" spans="1:44" ht="21.75" thickBot="1" x14ac:dyDescent="0.4">
      <c r="H85" s="2"/>
      <c r="I85" s="255" t="s">
        <v>242</v>
      </c>
      <c r="J85" s="423">
        <v>0</v>
      </c>
      <c r="K85" s="258">
        <v>-16300</v>
      </c>
      <c r="L85" s="257">
        <f>+J85+K85</f>
        <v>-16300</v>
      </c>
      <c r="M85" s="8"/>
      <c r="N85" s="74"/>
      <c r="O85" s="100"/>
      <c r="P85" s="8"/>
      <c r="Q85" s="8"/>
      <c r="R85" s="8"/>
      <c r="S85" s="8"/>
      <c r="T85" s="42"/>
      <c r="U85" s="42"/>
      <c r="V85" s="42"/>
      <c r="W85" s="42"/>
      <c r="X85" s="42"/>
      <c r="Y85" s="42"/>
      <c r="Z85" s="42"/>
      <c r="AA85" s="2"/>
      <c r="AB85" s="8"/>
      <c r="AC85" s="8"/>
      <c r="AD85" s="8"/>
      <c r="AE85" s="8"/>
      <c r="AF85" s="8"/>
      <c r="AG85" s="8"/>
      <c r="AH85" s="8"/>
      <c r="AI85" s="8"/>
      <c r="AJ85" s="8"/>
      <c r="AK85" s="2"/>
      <c r="AL85" s="42"/>
      <c r="AM85" s="42"/>
      <c r="AN85" s="42"/>
      <c r="AO85" s="42"/>
      <c r="AP85" s="42"/>
      <c r="AQ85" s="42"/>
      <c r="AR85" s="2"/>
    </row>
    <row r="86" spans="1:44" ht="21.75" thickBot="1" x14ac:dyDescent="0.4">
      <c r="H86" s="2"/>
      <c r="I86" s="130" t="s">
        <v>129</v>
      </c>
      <c r="J86" s="131">
        <f>SUM(J81:J85)</f>
        <v>3500</v>
      </c>
      <c r="K86" s="131">
        <f>SUM(K81:K85)</f>
        <v>5500</v>
      </c>
      <c r="L86" s="132">
        <f>SUM(L81:L85)</f>
        <v>9000</v>
      </c>
      <c r="M86" s="8"/>
      <c r="N86" s="74"/>
      <c r="O86" s="100"/>
      <c r="P86" s="8"/>
      <c r="Q86" s="8"/>
      <c r="R86" s="8"/>
      <c r="S86" s="8"/>
      <c r="T86" s="42"/>
      <c r="U86" s="42"/>
      <c r="V86" s="42"/>
      <c r="W86" s="42"/>
      <c r="X86" s="42"/>
      <c r="Y86" s="42"/>
      <c r="Z86" s="42"/>
      <c r="AA86" s="2"/>
      <c r="AB86" s="8"/>
      <c r="AC86" s="8"/>
      <c r="AD86" s="8"/>
      <c r="AE86" s="8"/>
      <c r="AF86" s="8"/>
      <c r="AG86" s="8"/>
      <c r="AH86" s="8"/>
      <c r="AI86" s="8"/>
      <c r="AJ86" s="8"/>
      <c r="AK86" s="2"/>
      <c r="AL86" s="42"/>
      <c r="AM86" s="42"/>
      <c r="AN86" s="42"/>
      <c r="AO86" s="42"/>
      <c r="AP86" s="42"/>
      <c r="AQ86" s="42"/>
      <c r="AR86" s="2"/>
    </row>
    <row r="87" spans="1:44" ht="21" x14ac:dyDescent="0.35">
      <c r="H87" s="2"/>
      <c r="I87" s="8"/>
      <c r="J87" s="99"/>
      <c r="K87" s="8"/>
      <c r="L87" s="100"/>
      <c r="M87" s="8"/>
      <c r="N87" s="74"/>
      <c r="O87" s="100"/>
      <c r="P87" s="8"/>
      <c r="Q87" s="8"/>
      <c r="R87" s="8"/>
      <c r="S87" s="8"/>
      <c r="T87" s="42"/>
      <c r="U87" s="42"/>
      <c r="V87" s="42"/>
      <c r="W87" s="42"/>
      <c r="X87" s="42"/>
      <c r="Y87" s="42"/>
      <c r="Z87" s="42"/>
      <c r="AA87" s="2"/>
      <c r="AB87" s="8"/>
      <c r="AC87" s="8"/>
      <c r="AD87" s="8"/>
      <c r="AE87" s="8"/>
      <c r="AF87" s="8"/>
      <c r="AG87" s="8"/>
      <c r="AH87" s="8"/>
      <c r="AI87" s="8"/>
      <c r="AJ87" s="8"/>
      <c r="AK87" s="2"/>
      <c r="AL87" s="42"/>
      <c r="AM87" s="42"/>
      <c r="AN87" s="42"/>
      <c r="AO87" s="42"/>
      <c r="AP87" s="42"/>
      <c r="AQ87" s="42"/>
      <c r="AR87" s="2"/>
    </row>
    <row r="88" spans="1:44" ht="21" x14ac:dyDescent="0.35">
      <c r="H88" s="2"/>
      <c r="I88" s="8"/>
      <c r="J88" s="99"/>
      <c r="K88" s="426"/>
      <c r="L88" s="100"/>
      <c r="M88" s="8"/>
      <c r="N88" s="74"/>
      <c r="O88" s="100"/>
      <c r="P88" s="8"/>
      <c r="Q88" s="8"/>
      <c r="R88" s="8"/>
      <c r="S88" s="8"/>
      <c r="T88" s="42"/>
      <c r="U88" s="42"/>
      <c r="V88" s="42"/>
      <c r="W88" s="42"/>
      <c r="X88" s="42"/>
      <c r="Y88" s="42"/>
      <c r="Z88" s="42"/>
      <c r="AA88" s="2"/>
      <c r="AB88" s="8"/>
      <c r="AC88" s="8"/>
      <c r="AD88" s="8"/>
      <c r="AE88" s="8"/>
      <c r="AF88" s="8"/>
      <c r="AG88" s="8"/>
      <c r="AH88" s="8"/>
      <c r="AI88" s="8"/>
      <c r="AJ88" s="8"/>
      <c r="AK88" s="2"/>
      <c r="AL88" s="42"/>
      <c r="AM88" s="42"/>
      <c r="AN88" s="42"/>
      <c r="AO88" s="42"/>
      <c r="AP88" s="42"/>
      <c r="AQ88" s="42"/>
      <c r="AR88" s="2"/>
    </row>
    <row r="89" spans="1:44" ht="21" x14ac:dyDescent="0.35">
      <c r="H89" s="2"/>
      <c r="I89" s="8"/>
      <c r="J89" s="99"/>
      <c r="K89" s="8"/>
      <c r="L89" s="100"/>
      <c r="M89" s="8"/>
      <c r="N89" s="74"/>
      <c r="O89" s="100"/>
      <c r="P89" s="8"/>
      <c r="Q89" s="8"/>
      <c r="R89" s="8"/>
      <c r="S89" s="8"/>
      <c r="T89" s="42"/>
      <c r="U89" s="42"/>
      <c r="V89" s="42"/>
      <c r="W89" s="42"/>
      <c r="X89" s="42"/>
      <c r="Y89" s="42"/>
      <c r="Z89" s="42"/>
      <c r="AA89" s="2"/>
      <c r="AB89" s="8"/>
      <c r="AC89" s="8"/>
      <c r="AD89" s="8"/>
      <c r="AE89" s="8"/>
      <c r="AF89" s="8"/>
      <c r="AG89" s="8"/>
      <c r="AH89" s="8"/>
      <c r="AI89" s="8"/>
      <c r="AJ89" s="8"/>
      <c r="AK89" s="2"/>
      <c r="AL89" s="42"/>
      <c r="AM89" s="42"/>
      <c r="AN89" s="42"/>
      <c r="AO89" s="42"/>
      <c r="AP89" s="42"/>
      <c r="AQ89" s="42"/>
      <c r="AR89" s="2"/>
    </row>
    <row r="90" spans="1:44" ht="18.75" x14ac:dyDescent="0.3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1:44" ht="21" x14ac:dyDescent="0.35">
      <c r="J91" s="136"/>
      <c r="AA91" s="1"/>
    </row>
    <row r="92" spans="1:44" ht="21" x14ac:dyDescent="0.35">
      <c r="J92" s="136"/>
      <c r="AA92" s="1"/>
    </row>
    <row r="93" spans="1:44" ht="21" x14ac:dyDescent="0.35">
      <c r="J93" s="136"/>
      <c r="AA93" s="1"/>
    </row>
    <row r="94" spans="1:44" ht="21" x14ac:dyDescent="0.35">
      <c r="J94" s="136"/>
      <c r="AA94" s="1"/>
    </row>
    <row r="95" spans="1:44" ht="21" x14ac:dyDescent="0.35">
      <c r="J95" s="136"/>
      <c r="AA95" s="1"/>
    </row>
    <row r="96" spans="1:44" ht="21" x14ac:dyDescent="0.35">
      <c r="J96" s="136"/>
      <c r="AA96" s="1"/>
    </row>
    <row r="97" spans="10:10" ht="21" x14ac:dyDescent="0.35">
      <c r="J97" s="136"/>
    </row>
    <row r="98" spans="10:10" ht="21" x14ac:dyDescent="0.35">
      <c r="J98" s="136"/>
    </row>
    <row r="99" spans="10:10" ht="21" x14ac:dyDescent="0.35">
      <c r="J99" s="136"/>
    </row>
    <row r="100" spans="10:10" ht="21" x14ac:dyDescent="0.35">
      <c r="J100" s="136"/>
    </row>
    <row r="101" spans="10:10" ht="21" x14ac:dyDescent="0.35">
      <c r="J101" s="136"/>
    </row>
    <row r="102" spans="10:10" ht="21" x14ac:dyDescent="0.35">
      <c r="J102" s="136"/>
    </row>
    <row r="103" spans="10:10" ht="21" x14ac:dyDescent="0.35">
      <c r="J103" s="136"/>
    </row>
    <row r="104" spans="10:10" ht="21" x14ac:dyDescent="0.35">
      <c r="J104" s="136"/>
    </row>
    <row r="105" spans="10:10" ht="21" x14ac:dyDescent="0.35">
      <c r="J105" s="136"/>
    </row>
    <row r="106" spans="10:10" ht="21" x14ac:dyDescent="0.35">
      <c r="J106" s="136"/>
    </row>
    <row r="107" spans="10:10" ht="21" x14ac:dyDescent="0.35">
      <c r="J107" s="136"/>
    </row>
    <row r="108" spans="10:10" ht="21" x14ac:dyDescent="0.35">
      <c r="J108" s="136"/>
    </row>
    <row r="109" spans="10:10" ht="21" x14ac:dyDescent="0.35">
      <c r="J109" s="136"/>
    </row>
    <row r="110" spans="10:10" ht="21" x14ac:dyDescent="0.35">
      <c r="J110" s="136"/>
    </row>
    <row r="111" spans="10:10" ht="21" x14ac:dyDescent="0.35">
      <c r="J111" s="136"/>
    </row>
    <row r="112" spans="10:10" ht="21" x14ac:dyDescent="0.35">
      <c r="J112" s="136"/>
    </row>
    <row r="113" spans="10:10" ht="21" x14ac:dyDescent="0.35">
      <c r="J113" s="136"/>
    </row>
    <row r="114" spans="10:10" ht="21" x14ac:dyDescent="0.35">
      <c r="J114" s="136"/>
    </row>
    <row r="115" spans="10:10" ht="21" x14ac:dyDescent="0.35">
      <c r="J115" s="136"/>
    </row>
    <row r="116" spans="10:10" ht="21" x14ac:dyDescent="0.35">
      <c r="J116" s="136"/>
    </row>
    <row r="117" spans="10:10" ht="21" x14ac:dyDescent="0.35">
      <c r="J117" s="136"/>
    </row>
    <row r="118" spans="10:10" ht="21" x14ac:dyDescent="0.35">
      <c r="J118" s="136"/>
    </row>
    <row r="119" spans="10:10" ht="21" x14ac:dyDescent="0.35">
      <c r="J119" s="136"/>
    </row>
    <row r="120" spans="10:10" ht="21" x14ac:dyDescent="0.35">
      <c r="J120" s="136"/>
    </row>
    <row r="121" spans="10:10" ht="21" x14ac:dyDescent="0.35">
      <c r="J121" s="136"/>
    </row>
    <row r="122" spans="10:10" ht="21" x14ac:dyDescent="0.35">
      <c r="J122" s="136"/>
    </row>
    <row r="123" spans="10:10" ht="21" x14ac:dyDescent="0.35">
      <c r="J123" s="136"/>
    </row>
    <row r="124" spans="10:10" ht="21" x14ac:dyDescent="0.35">
      <c r="J124" s="136"/>
    </row>
    <row r="125" spans="10:10" ht="21" x14ac:dyDescent="0.35">
      <c r="J125" s="136"/>
    </row>
    <row r="126" spans="10:10" ht="21" x14ac:dyDescent="0.35">
      <c r="J126" s="136"/>
    </row>
    <row r="127" spans="10:10" ht="21" x14ac:dyDescent="0.35">
      <c r="J127" s="136"/>
    </row>
    <row r="128" spans="10:10" ht="21" x14ac:dyDescent="0.35">
      <c r="J128" s="136"/>
    </row>
    <row r="129" spans="10:10" ht="21" x14ac:dyDescent="0.35">
      <c r="J129" s="136"/>
    </row>
    <row r="130" spans="10:10" ht="21" x14ac:dyDescent="0.35">
      <c r="J130" s="136"/>
    </row>
    <row r="131" spans="10:10" ht="21" x14ac:dyDescent="0.35">
      <c r="J131" s="136"/>
    </row>
    <row r="132" spans="10:10" ht="0" hidden="1" customHeight="1" x14ac:dyDescent="0.35">
      <c r="J132" s="136"/>
    </row>
    <row r="133" spans="10:10" ht="0" hidden="1" customHeight="1" x14ac:dyDescent="0.35">
      <c r="J133" s="136"/>
    </row>
    <row r="134" spans="10:10" ht="0" hidden="1" customHeight="1" x14ac:dyDescent="0.35">
      <c r="J134" s="136"/>
    </row>
    <row r="135" spans="10:10" ht="0" hidden="1" customHeight="1" x14ac:dyDescent="0.35">
      <c r="J135" s="136"/>
    </row>
    <row r="136" spans="10:10" ht="0" hidden="1" customHeight="1" x14ac:dyDescent="0.35">
      <c r="J136" s="136"/>
    </row>
    <row r="137" spans="10:10" ht="0" hidden="1" customHeight="1" x14ac:dyDescent="0.35">
      <c r="J137" s="136"/>
    </row>
    <row r="138" spans="10:10" ht="0" hidden="1" customHeight="1" x14ac:dyDescent="0.35">
      <c r="J138" s="136"/>
    </row>
    <row r="139" spans="10:10" ht="0" hidden="1" customHeight="1" x14ac:dyDescent="0.35">
      <c r="J139" s="136"/>
    </row>
    <row r="140" spans="10:10" ht="0" hidden="1" customHeight="1" x14ac:dyDescent="0.35">
      <c r="J140" s="136"/>
    </row>
    <row r="141" spans="10:10" ht="0" hidden="1" customHeight="1" x14ac:dyDescent="0.35">
      <c r="J141" s="136"/>
    </row>
    <row r="142" spans="10:10" ht="0" hidden="1" customHeight="1" x14ac:dyDescent="0.35">
      <c r="J142" s="136"/>
    </row>
    <row r="143" spans="10:10" ht="0" hidden="1" customHeight="1" x14ac:dyDescent="0.35">
      <c r="J143" s="136"/>
    </row>
    <row r="144" spans="10:10" ht="0" hidden="1" customHeight="1" x14ac:dyDescent="0.35">
      <c r="J144" s="140"/>
    </row>
    <row r="145" spans="10:10" ht="0" hidden="1" customHeight="1" x14ac:dyDescent="0.35">
      <c r="J145" s="140"/>
    </row>
    <row r="146" spans="10:10" ht="0" hidden="1" customHeight="1" x14ac:dyDescent="0.35">
      <c r="J146" s="140"/>
    </row>
    <row r="147" spans="10:10" ht="0" hidden="1" customHeight="1" x14ac:dyDescent="0.35">
      <c r="J147" s="140"/>
    </row>
    <row r="148" spans="10:10" ht="0" hidden="1" customHeight="1" x14ac:dyDescent="0.35">
      <c r="J148" s="140"/>
    </row>
    <row r="149" spans="10:10" ht="0" hidden="1" customHeight="1" x14ac:dyDescent="0.35">
      <c r="J149" s="140"/>
    </row>
    <row r="150" spans="10:10" ht="0" hidden="1" customHeight="1" x14ac:dyDescent="0.35">
      <c r="J150" s="140"/>
    </row>
    <row r="151" spans="10:10" ht="0" hidden="1" customHeight="1" x14ac:dyDescent="0.35">
      <c r="J151" s="140"/>
    </row>
    <row r="152" spans="10:10" ht="0" hidden="1" customHeight="1" x14ac:dyDescent="0.35">
      <c r="J152" s="140"/>
    </row>
    <row r="153" spans="10:10" ht="0" hidden="1" customHeight="1" x14ac:dyDescent="0.35">
      <c r="J153" s="140"/>
    </row>
    <row r="154" spans="10:10" ht="0" hidden="1" customHeight="1" x14ac:dyDescent="0.35">
      <c r="J154" s="140"/>
    </row>
    <row r="155" spans="10:10" ht="0" hidden="1" customHeight="1" x14ac:dyDescent="0.35">
      <c r="J155" s="140"/>
    </row>
    <row r="156" spans="10:10" ht="0" hidden="1" customHeight="1" x14ac:dyDescent="0.35">
      <c r="J156" s="140"/>
    </row>
    <row r="157" spans="10:10" ht="0" hidden="1" customHeight="1" x14ac:dyDescent="0.35">
      <c r="J157" s="140"/>
    </row>
    <row r="158" spans="10:10" ht="0" hidden="1" customHeight="1" x14ac:dyDescent="0.35">
      <c r="J158" s="140"/>
    </row>
    <row r="159" spans="10:10" ht="0" hidden="1" customHeight="1" x14ac:dyDescent="0.35">
      <c r="J159" s="140"/>
    </row>
    <row r="160" spans="10:10" ht="0" hidden="1" customHeight="1" x14ac:dyDescent="0.35">
      <c r="J160" s="140"/>
    </row>
    <row r="161" spans="10:10" ht="0" hidden="1" customHeight="1" x14ac:dyDescent="0.35">
      <c r="J161" s="140"/>
    </row>
    <row r="162" spans="10:10" ht="0" hidden="1" customHeight="1" x14ac:dyDescent="0.35">
      <c r="J162" s="140"/>
    </row>
    <row r="163" spans="10:10" ht="0" hidden="1" customHeight="1" x14ac:dyDescent="0.35">
      <c r="J163" s="140"/>
    </row>
    <row r="164" spans="10:10" ht="0" hidden="1" customHeight="1" x14ac:dyDescent="0.35">
      <c r="J164" s="140"/>
    </row>
    <row r="165" spans="10:10" ht="0" hidden="1" customHeight="1" x14ac:dyDescent="0.35">
      <c r="J165" s="140"/>
    </row>
    <row r="166" spans="10:10" ht="0" hidden="1" customHeight="1" x14ac:dyDescent="0.35">
      <c r="J166" s="140"/>
    </row>
    <row r="167" spans="10:10" ht="0" hidden="1" customHeight="1" x14ac:dyDescent="0.35">
      <c r="J167" s="140"/>
    </row>
    <row r="168" spans="10:10" ht="0" hidden="1" customHeight="1" x14ac:dyDescent="0.35">
      <c r="J168" s="140"/>
    </row>
  </sheetData>
  <mergeCells count="1">
    <mergeCell ref="M6:N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624C-C8C7-444F-99FA-97C689BFD50C}">
  <dimension ref="A1:D6"/>
  <sheetViews>
    <sheetView zoomScale="175" zoomScaleNormal="175" workbookViewId="0">
      <selection activeCell="C15" sqref="C15"/>
    </sheetView>
  </sheetViews>
  <sheetFormatPr baseColWidth="10" defaultRowHeight="15" x14ac:dyDescent="0.25"/>
  <sheetData>
    <row r="1" spans="1:4" x14ac:dyDescent="0.25">
      <c r="A1" s="161" t="s">
        <v>232</v>
      </c>
      <c r="B1" s="161"/>
      <c r="C1" s="161"/>
      <c r="D1" s="161"/>
    </row>
    <row r="2" spans="1:4" x14ac:dyDescent="0.25">
      <c r="A2" t="s">
        <v>233</v>
      </c>
    </row>
    <row r="3" spans="1:4" x14ac:dyDescent="0.25">
      <c r="A3" s="161" t="s">
        <v>234</v>
      </c>
      <c r="B3" s="161"/>
      <c r="C3" s="161"/>
      <c r="D3" s="161"/>
    </row>
    <row r="4" spans="1:4" x14ac:dyDescent="0.25">
      <c r="A4" t="s">
        <v>235</v>
      </c>
    </row>
    <row r="5" spans="1:4" ht="28.5" x14ac:dyDescent="0.45">
      <c r="A5" s="324" t="s">
        <v>231</v>
      </c>
      <c r="B5" s="324"/>
      <c r="C5" s="324"/>
      <c r="D5" s="324"/>
    </row>
    <row r="6" spans="1:4" ht="28.5" x14ac:dyDescent="0.45">
      <c r="A6" s="325" t="s">
        <v>236</v>
      </c>
      <c r="B6" s="325"/>
      <c r="C6" s="325"/>
      <c r="D6" s="3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92B7-1C62-4FC7-8720-B225C0B9D42F}">
  <sheetPr>
    <tabColor theme="1"/>
  </sheetPr>
  <dimension ref="B1:N216"/>
  <sheetViews>
    <sheetView tabSelected="1" topLeftCell="A82" zoomScaleNormal="100" workbookViewId="0">
      <selection activeCell="E90" sqref="B87:E90"/>
    </sheetView>
  </sheetViews>
  <sheetFormatPr baseColWidth="10" defaultRowHeight="15" x14ac:dyDescent="0.25"/>
  <cols>
    <col min="1" max="1" width="1.85546875" customWidth="1"/>
    <col min="3" max="3" width="5.85546875" customWidth="1"/>
    <col min="4" max="4" width="11.42578125" style="143" customWidth="1"/>
    <col min="5" max="5" width="13.85546875" bestFit="1" customWidth="1"/>
    <col min="7" max="7" width="11.7109375" customWidth="1"/>
    <col min="8" max="8" width="11" customWidth="1"/>
    <col min="10" max="10" width="13.85546875" customWidth="1"/>
    <col min="11" max="11" width="12.85546875" customWidth="1"/>
  </cols>
  <sheetData>
    <row r="1" spans="2:11" ht="15.75" x14ac:dyDescent="0.25">
      <c r="B1" s="141" t="s">
        <v>131</v>
      </c>
      <c r="C1" s="5"/>
      <c r="D1" s="142"/>
      <c r="E1" s="5"/>
      <c r="F1" s="5"/>
      <c r="G1" s="5"/>
      <c r="H1" s="5"/>
      <c r="I1" s="5"/>
      <c r="J1" s="5"/>
      <c r="K1" s="5"/>
    </row>
    <row r="2" spans="2:11" ht="15.75" thickBot="1" x14ac:dyDescent="0.3"/>
    <row r="3" spans="2:11" x14ac:dyDescent="0.25">
      <c r="B3" s="144" t="s">
        <v>132</v>
      </c>
      <c r="C3" s="145"/>
      <c r="D3" s="146"/>
      <c r="E3" s="147" t="s">
        <v>133</v>
      </c>
      <c r="F3" s="147"/>
      <c r="G3" s="145"/>
      <c r="H3" s="145"/>
      <c r="I3" s="145"/>
      <c r="J3" s="145"/>
      <c r="K3" s="148"/>
    </row>
    <row r="4" spans="2:11" x14ac:dyDescent="0.25">
      <c r="B4" s="427" t="s">
        <v>125</v>
      </c>
      <c r="C4" s="428"/>
      <c r="D4" s="429"/>
      <c r="E4" s="429">
        <v>1800000</v>
      </c>
      <c r="F4" s="152" t="s">
        <v>134</v>
      </c>
      <c r="G4" s="153">
        <v>0.3</v>
      </c>
      <c r="K4" s="154"/>
    </row>
    <row r="5" spans="2:11" x14ac:dyDescent="0.25">
      <c r="B5" s="430" t="s">
        <v>135</v>
      </c>
      <c r="C5" s="431"/>
      <c r="D5" s="432"/>
      <c r="E5" s="432">
        <v>4000000</v>
      </c>
      <c r="F5" s="152"/>
      <c r="I5" s="159" t="s">
        <v>132</v>
      </c>
      <c r="J5" s="435">
        <f>+E7</f>
        <v>400000</v>
      </c>
      <c r="K5" s="436"/>
    </row>
    <row r="6" spans="2:11" x14ac:dyDescent="0.25">
      <c r="B6" s="433" t="s">
        <v>136</v>
      </c>
      <c r="C6" s="418"/>
      <c r="D6" s="434"/>
      <c r="E6" s="434">
        <v>1000000</v>
      </c>
      <c r="F6" s="152"/>
      <c r="I6" s="159" t="s">
        <v>137</v>
      </c>
      <c r="J6" s="159"/>
      <c r="K6" s="437">
        <f>+J5*G4</f>
        <v>120000</v>
      </c>
    </row>
    <row r="7" spans="2:11" x14ac:dyDescent="0.25">
      <c r="B7" s="433" t="s">
        <v>138</v>
      </c>
      <c r="C7" s="418"/>
      <c r="D7" s="434"/>
      <c r="E7" s="434">
        <v>400000</v>
      </c>
      <c r="F7" s="152"/>
      <c r="I7" s="159" t="s">
        <v>139</v>
      </c>
      <c r="J7" s="159"/>
      <c r="K7" s="437">
        <f>+J5-K6</f>
        <v>280000</v>
      </c>
    </row>
    <row r="8" spans="2:11" x14ac:dyDescent="0.25">
      <c r="B8" s="433" t="s">
        <v>140</v>
      </c>
      <c r="C8" s="418"/>
      <c r="D8" s="434"/>
      <c r="E8" s="434">
        <v>-666000</v>
      </c>
      <c r="F8" s="152"/>
      <c r="K8" s="154"/>
    </row>
    <row r="9" spans="2:11" x14ac:dyDescent="0.25">
      <c r="B9" s="433" t="s">
        <v>141</v>
      </c>
      <c r="C9" s="418"/>
      <c r="D9" s="434"/>
      <c r="E9" s="434">
        <v>-300000</v>
      </c>
      <c r="F9" s="163" t="s">
        <v>142</v>
      </c>
      <c r="G9" s="164">
        <v>320000</v>
      </c>
      <c r="K9" s="154"/>
    </row>
    <row r="10" spans="2:11" x14ac:dyDescent="0.25">
      <c r="B10" s="433" t="s">
        <v>143</v>
      </c>
      <c r="C10" s="418"/>
      <c r="D10" s="434"/>
      <c r="E10" s="434">
        <v>-1100000</v>
      </c>
      <c r="F10" s="152"/>
      <c r="K10" s="154"/>
    </row>
    <row r="11" spans="2:11" ht="15.75" thickBot="1" x14ac:dyDescent="0.3">
      <c r="B11" s="427" t="s">
        <v>129</v>
      </c>
      <c r="C11" s="428"/>
      <c r="D11" s="429"/>
      <c r="E11" s="429">
        <f>SUM(E4:E10)</f>
        <v>5134000</v>
      </c>
      <c r="F11" s="167">
        <f>+E12-E11</f>
        <v>0</v>
      </c>
      <c r="J11" s="168" t="s">
        <v>144</v>
      </c>
      <c r="K11" s="154"/>
    </row>
    <row r="12" spans="2:11" ht="15.75" hidden="1" thickBot="1" x14ac:dyDescent="0.3">
      <c r="B12" s="169"/>
      <c r="D12" s="170"/>
      <c r="E12" s="167">
        <f>SUM(E4:E10)</f>
        <v>5134000</v>
      </c>
      <c r="K12" s="154"/>
    </row>
    <row r="13" spans="2:11" x14ac:dyDescent="0.25">
      <c r="B13" s="171"/>
      <c r="C13" s="172"/>
      <c r="D13" s="253" t="s">
        <v>145</v>
      </c>
      <c r="E13" s="254"/>
      <c r="F13" s="254"/>
      <c r="G13" s="173" t="s">
        <v>146</v>
      </c>
      <c r="H13" s="173"/>
      <c r="I13" s="174"/>
      <c r="J13" s="175" t="s">
        <v>31</v>
      </c>
      <c r="K13" s="175" t="s">
        <v>147</v>
      </c>
    </row>
    <row r="14" spans="2:11" ht="15.75" thickBot="1" x14ac:dyDescent="0.3">
      <c r="B14" s="176"/>
      <c r="C14" s="177"/>
      <c r="D14" s="178">
        <v>2024</v>
      </c>
      <c r="E14" s="178">
        <v>2023</v>
      </c>
      <c r="F14" s="179" t="s">
        <v>116</v>
      </c>
      <c r="G14" s="180" t="s">
        <v>24</v>
      </c>
      <c r="H14" s="180" t="s">
        <v>25</v>
      </c>
      <c r="I14" s="181" t="s">
        <v>148</v>
      </c>
      <c r="J14" s="182" t="s">
        <v>132</v>
      </c>
      <c r="K14" s="182" t="s">
        <v>132</v>
      </c>
    </row>
    <row r="15" spans="2:11" x14ac:dyDescent="0.25">
      <c r="B15" s="183" t="s">
        <v>149</v>
      </c>
      <c r="D15" s="170"/>
      <c r="F15" s="184"/>
      <c r="I15" s="184"/>
      <c r="J15" s="154"/>
      <c r="K15" s="154"/>
    </row>
    <row r="16" spans="2:11" x14ac:dyDescent="0.25">
      <c r="B16" s="185" t="s">
        <v>150</v>
      </c>
      <c r="C16" s="166"/>
      <c r="D16" s="186">
        <f>+E11</f>
        <v>5134000</v>
      </c>
      <c r="E16" s="166">
        <f>+E4</f>
        <v>1800000</v>
      </c>
      <c r="F16" s="187">
        <f>+E16-D16</f>
        <v>-3334000</v>
      </c>
      <c r="G16" s="167">
        <f>+H23+H24+H25</f>
        <v>2066000</v>
      </c>
      <c r="H16" s="167">
        <f>+G19+G21+G18</f>
        <v>1400000</v>
      </c>
      <c r="I16" s="187">
        <f>+F16+H16-G16</f>
        <v>-4000000</v>
      </c>
      <c r="J16" s="188">
        <f>+I16</f>
        <v>-4000000</v>
      </c>
      <c r="K16" s="188"/>
    </row>
    <row r="17" spans="2:11" x14ac:dyDescent="0.25">
      <c r="B17" s="183" t="s">
        <v>151</v>
      </c>
      <c r="D17" s="170"/>
      <c r="F17" s="187"/>
      <c r="G17" s="167"/>
      <c r="H17" s="167"/>
      <c r="I17" s="187"/>
      <c r="J17" s="154"/>
      <c r="K17" s="154"/>
    </row>
    <row r="18" spans="2:11" x14ac:dyDescent="0.25">
      <c r="B18" s="165" t="s">
        <v>152</v>
      </c>
      <c r="C18" s="158"/>
      <c r="D18" s="186">
        <f>-+E6</f>
        <v>-1000000</v>
      </c>
      <c r="E18" s="8">
        <v>0</v>
      </c>
      <c r="F18" s="187">
        <f t="shared" ref="F18:F26" si="0">+E18-D18</f>
        <v>1000000</v>
      </c>
      <c r="G18" s="167">
        <f>+F18</f>
        <v>1000000</v>
      </c>
      <c r="H18" s="167"/>
      <c r="I18" s="187">
        <f>+F18+H18-G18</f>
        <v>0</v>
      </c>
      <c r="J18" s="188">
        <f>+I18</f>
        <v>0</v>
      </c>
      <c r="K18" s="154"/>
    </row>
    <row r="19" spans="2:11" x14ac:dyDescent="0.25">
      <c r="B19" s="165" t="s">
        <v>137</v>
      </c>
      <c r="C19" s="158"/>
      <c r="D19" s="166">
        <f>-+E7*G4</f>
        <v>-120000</v>
      </c>
      <c r="E19" s="8">
        <v>0</v>
      </c>
      <c r="F19" s="187">
        <f t="shared" si="0"/>
        <v>120000</v>
      </c>
      <c r="G19" s="167">
        <f>+F19</f>
        <v>120000</v>
      </c>
      <c r="H19" s="167"/>
      <c r="I19" s="187">
        <f>+F19+H19-G19</f>
        <v>0</v>
      </c>
      <c r="J19" s="188">
        <f>+I19</f>
        <v>0</v>
      </c>
      <c r="K19" s="188"/>
    </row>
    <row r="20" spans="2:11" x14ac:dyDescent="0.25">
      <c r="B20" s="183" t="s">
        <v>95</v>
      </c>
      <c r="D20" s="170"/>
      <c r="E20" s="8"/>
      <c r="F20" s="187"/>
      <c r="G20" s="167"/>
      <c r="H20" s="167"/>
      <c r="I20" s="187"/>
      <c r="J20" s="188"/>
      <c r="K20" s="188"/>
    </row>
    <row r="21" spans="2:11" x14ac:dyDescent="0.25">
      <c r="B21" s="165" t="s">
        <v>153</v>
      </c>
      <c r="C21" s="158"/>
      <c r="D21" s="166">
        <f>-E7-D19</f>
        <v>-280000</v>
      </c>
      <c r="E21" s="8">
        <v>0</v>
      </c>
      <c r="F21" s="187">
        <f t="shared" si="0"/>
        <v>280000</v>
      </c>
      <c r="G21" s="167">
        <f>+F21</f>
        <v>280000</v>
      </c>
      <c r="H21" s="167"/>
      <c r="I21" s="187">
        <f>+F21+H21-G21</f>
        <v>0</v>
      </c>
      <c r="J21" s="188">
        <f>+I21</f>
        <v>0</v>
      </c>
      <c r="K21" s="188"/>
    </row>
    <row r="22" spans="2:11" x14ac:dyDescent="0.25">
      <c r="B22" s="183" t="s">
        <v>154</v>
      </c>
      <c r="D22" s="170"/>
      <c r="E22" s="8"/>
      <c r="F22" s="187"/>
      <c r="G22" s="167"/>
      <c r="H22" s="167"/>
      <c r="I22" s="187"/>
      <c r="J22" s="188"/>
      <c r="K22" s="188"/>
    </row>
    <row r="23" spans="2:11" x14ac:dyDescent="0.25">
      <c r="B23" s="165" t="s">
        <v>155</v>
      </c>
      <c r="C23" s="158"/>
      <c r="D23" s="166">
        <v>1100000</v>
      </c>
      <c r="E23" s="8"/>
      <c r="F23" s="187">
        <f t="shared" si="0"/>
        <v>-1100000</v>
      </c>
      <c r="G23" s="167"/>
      <c r="H23" s="167">
        <f>-F23</f>
        <v>1100000</v>
      </c>
      <c r="I23" s="187">
        <f>+F23+H23-G23</f>
        <v>0</v>
      </c>
      <c r="J23" s="188">
        <f>+I23</f>
        <v>0</v>
      </c>
      <c r="K23" s="188"/>
    </row>
    <row r="24" spans="2:11" x14ac:dyDescent="0.25">
      <c r="B24" s="165" t="s">
        <v>156</v>
      </c>
      <c r="C24" s="158"/>
      <c r="D24" s="166">
        <v>666000</v>
      </c>
      <c r="E24" s="8"/>
      <c r="F24" s="187">
        <f t="shared" si="0"/>
        <v>-666000</v>
      </c>
      <c r="G24" s="167"/>
      <c r="H24" s="167">
        <f>-F24</f>
        <v>666000</v>
      </c>
      <c r="I24" s="187">
        <f>+F24+H24-G24</f>
        <v>0</v>
      </c>
      <c r="J24" s="188">
        <f>+I24</f>
        <v>0</v>
      </c>
      <c r="K24" s="188"/>
    </row>
    <row r="25" spans="2:11" x14ac:dyDescent="0.25">
      <c r="B25" s="165" t="s">
        <v>157</v>
      </c>
      <c r="C25" s="158"/>
      <c r="D25" s="166">
        <v>300000</v>
      </c>
      <c r="E25" s="8"/>
      <c r="F25" s="187">
        <f t="shared" si="0"/>
        <v>-300000</v>
      </c>
      <c r="G25" s="167"/>
      <c r="H25" s="167">
        <f>-F25</f>
        <v>300000</v>
      </c>
      <c r="I25" s="187">
        <f>+F25+H25-G25</f>
        <v>0</v>
      </c>
      <c r="J25" s="188">
        <f>+I25</f>
        <v>0</v>
      </c>
      <c r="K25" s="188"/>
    </row>
    <row r="26" spans="2:11" x14ac:dyDescent="0.25">
      <c r="B26" s="438" t="s">
        <v>158</v>
      </c>
      <c r="C26" s="439"/>
      <c r="D26" s="440">
        <v>-320000</v>
      </c>
      <c r="E26" s="8"/>
      <c r="F26" s="187">
        <f t="shared" si="0"/>
        <v>320000</v>
      </c>
      <c r="G26" s="167"/>
      <c r="H26" s="167"/>
      <c r="I26" s="187">
        <f>+F26+H26-G26</f>
        <v>320000</v>
      </c>
      <c r="J26" s="188"/>
      <c r="K26" s="188">
        <f>+I26</f>
        <v>320000</v>
      </c>
    </row>
    <row r="27" spans="2:11" ht="15.75" thickBot="1" x14ac:dyDescent="0.3">
      <c r="B27" s="189"/>
      <c r="C27" s="190"/>
      <c r="D27" s="191"/>
      <c r="E27" s="190"/>
      <c r="F27" s="192"/>
      <c r="G27" s="190"/>
      <c r="H27" s="190"/>
      <c r="I27" s="192"/>
      <c r="J27" s="193">
        <f>SUM(J15:J26)</f>
        <v>-4000000</v>
      </c>
      <c r="K27" s="193">
        <f>SUM(K16:K26)</f>
        <v>320000</v>
      </c>
    </row>
    <row r="61" spans="2:12" ht="15.75" thickBot="1" x14ac:dyDescent="0.3"/>
    <row r="62" spans="2:12" x14ac:dyDescent="0.25">
      <c r="B62" s="194" t="s">
        <v>159</v>
      </c>
      <c r="C62" s="145"/>
      <c r="D62" s="146"/>
      <c r="E62" s="147"/>
      <c r="F62" s="147"/>
      <c r="G62" s="145"/>
      <c r="H62" s="145"/>
      <c r="I62" s="145"/>
      <c r="J62" s="145"/>
      <c r="K62" s="145"/>
      <c r="L62" s="148"/>
    </row>
    <row r="63" spans="2:12" x14ac:dyDescent="0.25">
      <c r="B63" s="160" t="s">
        <v>125</v>
      </c>
      <c r="C63" s="161"/>
      <c r="D63" s="162"/>
      <c r="E63" s="162">
        <v>2000000</v>
      </c>
      <c r="F63" s="152"/>
      <c r="G63" s="153"/>
      <c r="L63" s="154"/>
    </row>
    <row r="64" spans="2:12" x14ac:dyDescent="0.25">
      <c r="B64" s="438" t="s">
        <v>136</v>
      </c>
      <c r="C64" s="439"/>
      <c r="D64" s="440"/>
      <c r="E64" s="440">
        <v>1000000</v>
      </c>
      <c r="F64" s="152"/>
      <c r="I64" s="442">
        <f>+F65+G67+H68</f>
        <v>-465000</v>
      </c>
      <c r="L64" s="154"/>
    </row>
    <row r="65" spans="2:14" x14ac:dyDescent="0.25">
      <c r="B65" s="155" t="s">
        <v>160</v>
      </c>
      <c r="C65" s="156"/>
      <c r="D65" s="157"/>
      <c r="E65" s="157">
        <v>1400000</v>
      </c>
      <c r="F65" s="157">
        <f>+E65</f>
        <v>1400000</v>
      </c>
      <c r="L65" s="154"/>
    </row>
    <row r="66" spans="2:14" x14ac:dyDescent="0.25">
      <c r="B66" s="438" t="s">
        <v>161</v>
      </c>
      <c r="C66" s="439"/>
      <c r="D66" s="440"/>
      <c r="E66" s="440">
        <v>700000</v>
      </c>
      <c r="F66" s="152"/>
      <c r="L66" s="154"/>
    </row>
    <row r="67" spans="2:14" x14ac:dyDescent="0.25">
      <c r="B67" s="155" t="s">
        <v>162</v>
      </c>
      <c r="C67" s="156"/>
      <c r="D67" s="157"/>
      <c r="E67" s="157">
        <f>-E66*95%</f>
        <v>-665000</v>
      </c>
      <c r="F67" s="195"/>
      <c r="G67" s="157">
        <f>+E67</f>
        <v>-665000</v>
      </c>
      <c r="L67" s="154"/>
    </row>
    <row r="68" spans="2:14" x14ac:dyDescent="0.25">
      <c r="B68" s="155" t="s">
        <v>163</v>
      </c>
      <c r="C68" s="156"/>
      <c r="D68" s="157"/>
      <c r="E68" s="157">
        <v>-1200000</v>
      </c>
      <c r="F68" s="152"/>
      <c r="H68" s="157">
        <f>+E68</f>
        <v>-1200000</v>
      </c>
      <c r="L68" s="154"/>
    </row>
    <row r="69" spans="2:14" x14ac:dyDescent="0.25">
      <c r="B69" s="160" t="s">
        <v>129</v>
      </c>
      <c r="C69" s="161"/>
      <c r="D69" s="162"/>
      <c r="E69" s="162">
        <f>SUM(E63:E68)</f>
        <v>3235000</v>
      </c>
      <c r="F69" s="196"/>
      <c r="L69" s="154"/>
    </row>
    <row r="70" spans="2:14" ht="15.75" thickBot="1" x14ac:dyDescent="0.3">
      <c r="B70" s="169"/>
      <c r="D70" s="170"/>
      <c r="E70" s="167"/>
      <c r="J70" s="168" t="s">
        <v>164</v>
      </c>
      <c r="K70" s="168"/>
      <c r="L70" s="154"/>
    </row>
    <row r="71" spans="2:14" x14ac:dyDescent="0.25">
      <c r="B71" s="171"/>
      <c r="C71" s="172"/>
      <c r="D71" s="197"/>
      <c r="E71" s="172"/>
      <c r="F71" s="174"/>
      <c r="G71" s="171"/>
      <c r="H71" s="198"/>
      <c r="I71" s="174"/>
      <c r="J71" s="175" t="s">
        <v>165</v>
      </c>
      <c r="K71" s="175" t="s">
        <v>166</v>
      </c>
      <c r="L71" s="175" t="s">
        <v>29</v>
      </c>
    </row>
    <row r="72" spans="2:14" ht="15.75" thickBot="1" x14ac:dyDescent="0.3">
      <c r="B72" s="176"/>
      <c r="C72" s="177"/>
      <c r="D72" s="199">
        <v>2023</v>
      </c>
      <c r="E72" s="199">
        <v>2022</v>
      </c>
      <c r="F72" s="181" t="s">
        <v>116</v>
      </c>
      <c r="G72" s="200" t="s">
        <v>24</v>
      </c>
      <c r="H72" s="182" t="s">
        <v>25</v>
      </c>
      <c r="I72" s="181" t="s">
        <v>148</v>
      </c>
      <c r="J72" s="182" t="s">
        <v>167</v>
      </c>
      <c r="K72" s="182" t="s">
        <v>168</v>
      </c>
      <c r="L72" s="182" t="s">
        <v>169</v>
      </c>
    </row>
    <row r="73" spans="2:14" x14ac:dyDescent="0.25">
      <c r="B73" s="169"/>
      <c r="D73" s="170"/>
      <c r="F73" s="184"/>
      <c r="G73" s="169"/>
      <c r="H73" s="154"/>
      <c r="I73" s="184"/>
      <c r="J73" s="154"/>
      <c r="K73" s="154"/>
      <c r="L73" s="154"/>
    </row>
    <row r="74" spans="2:14" x14ac:dyDescent="0.25">
      <c r="B74" s="438" t="s">
        <v>132</v>
      </c>
      <c r="C74" s="439"/>
      <c r="D74" s="440">
        <v>8400000</v>
      </c>
      <c r="E74" s="441">
        <v>3400000</v>
      </c>
      <c r="F74" s="187">
        <f t="shared" ref="F74" si="1">+E74-D74</f>
        <v>-5000000</v>
      </c>
      <c r="G74" s="203"/>
      <c r="H74" s="206">
        <v>1000000</v>
      </c>
      <c r="I74" s="204">
        <f t="shared" ref="I74:I76" si="2">+F74+H74-G74</f>
        <v>-4000000</v>
      </c>
      <c r="J74" s="188"/>
      <c r="K74" s="188"/>
      <c r="L74" s="188"/>
    </row>
    <row r="75" spans="2:14" ht="15.75" thickBot="1" x14ac:dyDescent="0.3">
      <c r="B75" s="169"/>
      <c r="D75" s="170"/>
      <c r="F75" s="187"/>
      <c r="G75" s="169"/>
      <c r="H75" s="154"/>
      <c r="I75" s="187"/>
      <c r="J75" s="154"/>
      <c r="K75" s="154"/>
      <c r="L75" s="154"/>
    </row>
    <row r="76" spans="2:14" ht="15.75" thickBot="1" x14ac:dyDescent="0.3">
      <c r="B76" s="438" t="s">
        <v>92</v>
      </c>
      <c r="C76" s="439"/>
      <c r="D76" s="440">
        <f>-E69</f>
        <v>-3235000</v>
      </c>
      <c r="E76" s="441">
        <f>-E63</f>
        <v>-2000000</v>
      </c>
      <c r="F76" s="187">
        <f>+E76-D76</f>
        <v>1235000</v>
      </c>
      <c r="G76" s="443">
        <f>1000000+H79</f>
        <v>1700000</v>
      </c>
      <c r="H76" s="154"/>
      <c r="I76" s="205">
        <f t="shared" si="2"/>
        <v>-465000</v>
      </c>
      <c r="J76" s="206">
        <f>+F65</f>
        <v>1400000</v>
      </c>
      <c r="K76" s="206">
        <f>+G67</f>
        <v>-665000</v>
      </c>
      <c r="L76" s="206">
        <f>+H68</f>
        <v>-1200000</v>
      </c>
      <c r="N76" s="167"/>
    </row>
    <row r="77" spans="2:14" x14ac:dyDescent="0.25">
      <c r="B77" s="169"/>
      <c r="D77" s="170"/>
      <c r="F77" s="187"/>
      <c r="G77" s="203"/>
      <c r="H77" s="188"/>
      <c r="I77" s="187"/>
      <c r="J77" s="188"/>
      <c r="K77" s="188"/>
      <c r="L77" s="188"/>
      <c r="N77" s="167"/>
    </row>
    <row r="78" spans="2:14" x14ac:dyDescent="0.25">
      <c r="B78" s="183" t="s">
        <v>154</v>
      </c>
      <c r="D78" s="170"/>
      <c r="F78" s="187"/>
      <c r="G78" s="169"/>
      <c r="H78" s="154"/>
      <c r="I78" s="187"/>
      <c r="J78" s="188"/>
      <c r="K78" s="188"/>
      <c r="L78" s="188"/>
      <c r="N78" s="167"/>
    </row>
    <row r="79" spans="2:14" x14ac:dyDescent="0.25">
      <c r="B79" s="438" t="s">
        <v>170</v>
      </c>
      <c r="C79" s="439"/>
      <c r="D79" s="440">
        <f>+E66</f>
        <v>700000</v>
      </c>
      <c r="E79" s="201"/>
      <c r="F79" s="187">
        <f>+E79-D79</f>
        <v>-700000</v>
      </c>
      <c r="G79" s="169"/>
      <c r="H79" s="188">
        <f>-F79</f>
        <v>700000</v>
      </c>
      <c r="I79" s="204">
        <f t="shared" ref="I79" si="3">+F79+H79-G79</f>
        <v>0</v>
      </c>
      <c r="J79" s="188"/>
      <c r="K79" s="188"/>
      <c r="L79" s="188"/>
      <c r="N79" s="167"/>
    </row>
    <row r="80" spans="2:14" x14ac:dyDescent="0.25">
      <c r="B80" s="169"/>
      <c r="D80" s="170"/>
      <c r="F80" s="187"/>
      <c r="G80" s="169"/>
      <c r="H80" s="154"/>
      <c r="I80" s="187"/>
      <c r="J80" s="188"/>
      <c r="K80" s="188"/>
      <c r="L80" s="188"/>
      <c r="N80" s="167"/>
    </row>
    <row r="81" spans="2:14" x14ac:dyDescent="0.25">
      <c r="B81" s="169"/>
      <c r="D81" s="170"/>
      <c r="F81" s="187"/>
      <c r="G81" s="169"/>
      <c r="H81" s="154"/>
      <c r="I81" s="187"/>
      <c r="J81" s="188"/>
      <c r="K81" s="188"/>
      <c r="L81" s="188"/>
      <c r="N81" s="167"/>
    </row>
    <row r="82" spans="2:14" ht="15.75" thickBot="1" x14ac:dyDescent="0.3">
      <c r="B82" s="189"/>
      <c r="C82" s="190"/>
      <c r="D82" s="191"/>
      <c r="E82" s="190"/>
      <c r="F82" s="192"/>
      <c r="G82" s="189"/>
      <c r="H82" s="207"/>
      <c r="I82" s="192"/>
      <c r="J82" s="193">
        <f>SUM(J73:J81)</f>
        <v>1400000</v>
      </c>
      <c r="K82" s="193">
        <f>SUM(K73:K81)</f>
        <v>-665000</v>
      </c>
      <c r="L82" s="193">
        <f>SUM(L74:L81)</f>
        <v>-1200000</v>
      </c>
      <c r="N82" s="167"/>
    </row>
    <row r="84" spans="2:14" ht="15.75" thickBot="1" x14ac:dyDescent="0.3">
      <c r="J84" s="442"/>
    </row>
    <row r="85" spans="2:14" x14ac:dyDescent="0.25">
      <c r="B85" s="194" t="s">
        <v>159</v>
      </c>
      <c r="C85" s="145"/>
      <c r="D85" s="146"/>
      <c r="E85" s="147"/>
      <c r="F85" s="147"/>
      <c r="G85" s="145"/>
      <c r="H85" s="145"/>
      <c r="I85" s="145"/>
      <c r="J85" s="145"/>
      <c r="K85" s="145"/>
      <c r="L85" s="148"/>
    </row>
    <row r="86" spans="2:14" ht="15.75" thickBot="1" x14ac:dyDescent="0.3">
      <c r="B86" s="160" t="s">
        <v>125</v>
      </c>
      <c r="C86" s="161"/>
      <c r="D86" s="162"/>
      <c r="E86" s="162">
        <v>2000000</v>
      </c>
      <c r="F86" s="152"/>
      <c r="G86" s="153"/>
      <c r="L86" s="154"/>
    </row>
    <row r="87" spans="2:14" ht="15.75" thickBot="1" x14ac:dyDescent="0.3">
      <c r="B87" s="454" t="s">
        <v>160</v>
      </c>
      <c r="C87" s="455"/>
      <c r="D87" s="456"/>
      <c r="E87" s="456">
        <v>1400000</v>
      </c>
      <c r="F87" s="157">
        <f>+E87</f>
        <v>1400000</v>
      </c>
      <c r="I87" s="444">
        <f>+F87+G89+H90</f>
        <v>-500000</v>
      </c>
      <c r="L87" s="154"/>
    </row>
    <row r="88" spans="2:14" x14ac:dyDescent="0.25">
      <c r="B88" s="457" t="s">
        <v>161</v>
      </c>
      <c r="C88" s="458"/>
      <c r="D88" s="459"/>
      <c r="E88" s="459">
        <v>700000</v>
      </c>
      <c r="F88" s="152"/>
      <c r="L88" s="154"/>
    </row>
    <row r="89" spans="2:14" x14ac:dyDescent="0.25">
      <c r="B89" s="454" t="s">
        <v>162</v>
      </c>
      <c r="C89" s="455"/>
      <c r="D89" s="456"/>
      <c r="E89" s="456">
        <f>-E88</f>
        <v>-700000</v>
      </c>
      <c r="F89" s="195"/>
      <c r="G89" s="157">
        <f>+E89</f>
        <v>-700000</v>
      </c>
      <c r="L89" s="154"/>
    </row>
    <row r="90" spans="2:14" x14ac:dyDescent="0.25">
      <c r="B90" s="454" t="s">
        <v>163</v>
      </c>
      <c r="C90" s="455"/>
      <c r="D90" s="456"/>
      <c r="E90" s="456">
        <v>-1200000</v>
      </c>
      <c r="F90" s="152"/>
      <c r="H90" s="157">
        <f>+E90</f>
        <v>-1200000</v>
      </c>
      <c r="L90" s="154"/>
    </row>
    <row r="91" spans="2:14" x14ac:dyDescent="0.25">
      <c r="B91" s="160" t="s">
        <v>129</v>
      </c>
      <c r="C91" s="161"/>
      <c r="D91" s="162"/>
      <c r="E91" s="162">
        <f>SUM(E86:E90)</f>
        <v>2200000</v>
      </c>
      <c r="F91" s="196"/>
      <c r="L91" s="154"/>
    </row>
    <row r="92" spans="2:14" ht="15.75" thickBot="1" x14ac:dyDescent="0.3">
      <c r="B92" s="169"/>
      <c r="D92" s="170"/>
      <c r="E92" s="167"/>
      <c r="J92" s="168" t="s">
        <v>164</v>
      </c>
      <c r="K92" s="168"/>
      <c r="L92" s="154"/>
    </row>
    <row r="93" spans="2:14" x14ac:dyDescent="0.25">
      <c r="B93" s="171"/>
      <c r="C93" s="172"/>
      <c r="D93" s="197"/>
      <c r="E93" s="172"/>
      <c r="F93" s="174"/>
      <c r="G93" s="171"/>
      <c r="H93" s="172"/>
      <c r="I93" s="447"/>
      <c r="J93" s="175" t="s">
        <v>165</v>
      </c>
      <c r="K93" s="175" t="s">
        <v>166</v>
      </c>
      <c r="L93" s="175" t="s">
        <v>29</v>
      </c>
    </row>
    <row r="94" spans="2:14" ht="15.75" thickBot="1" x14ac:dyDescent="0.3">
      <c r="B94" s="176"/>
      <c r="C94" s="177"/>
      <c r="D94" s="199">
        <v>2023</v>
      </c>
      <c r="E94" s="199">
        <v>2022</v>
      </c>
      <c r="F94" s="181" t="s">
        <v>116</v>
      </c>
      <c r="G94" s="200" t="s">
        <v>24</v>
      </c>
      <c r="H94" s="199" t="s">
        <v>25</v>
      </c>
      <c r="I94" s="448" t="s">
        <v>148</v>
      </c>
      <c r="J94" s="182" t="s">
        <v>167</v>
      </c>
      <c r="K94" s="182" t="s">
        <v>168</v>
      </c>
      <c r="L94" s="182" t="s">
        <v>169</v>
      </c>
    </row>
    <row r="95" spans="2:14" x14ac:dyDescent="0.25">
      <c r="B95" s="169"/>
      <c r="D95" s="170"/>
      <c r="F95" s="184"/>
      <c r="G95" s="169"/>
      <c r="H95" s="445"/>
      <c r="I95" s="449"/>
      <c r="J95" s="154"/>
      <c r="K95" s="154"/>
      <c r="L95" s="154"/>
    </row>
    <row r="96" spans="2:14" x14ac:dyDescent="0.25">
      <c r="B96" s="169"/>
      <c r="D96" s="170"/>
      <c r="F96" s="187"/>
      <c r="G96" s="169"/>
      <c r="H96" s="445"/>
      <c r="I96" s="450"/>
      <c r="J96" s="154"/>
      <c r="K96" s="154"/>
      <c r="L96" s="154"/>
    </row>
    <row r="97" spans="2:14" x14ac:dyDescent="0.25">
      <c r="B97" s="438" t="s">
        <v>92</v>
      </c>
      <c r="C97" s="439"/>
      <c r="D97" s="440">
        <f>-E91</f>
        <v>-2200000</v>
      </c>
      <c r="E97" s="441">
        <f>-E86</f>
        <v>-2000000</v>
      </c>
      <c r="F97" s="187">
        <f>+E97-D97</f>
        <v>200000</v>
      </c>
      <c r="G97" s="443"/>
      <c r="H97" s="445"/>
      <c r="I97" s="451">
        <f t="shared" ref="I97:I99" si="4">+F97+H97-G97</f>
        <v>200000</v>
      </c>
      <c r="J97" s="206">
        <f>+F87</f>
        <v>1400000</v>
      </c>
      <c r="K97" s="206"/>
      <c r="L97" s="206">
        <f>+H90</f>
        <v>-1200000</v>
      </c>
      <c r="N97" s="167"/>
    </row>
    <row r="98" spans="2:14" x14ac:dyDescent="0.25">
      <c r="B98" s="169"/>
      <c r="D98" s="170"/>
      <c r="F98" s="187"/>
      <c r="G98" s="203"/>
      <c r="H98" s="446"/>
      <c r="I98" s="450"/>
      <c r="J98" s="188"/>
      <c r="K98" s="188"/>
      <c r="L98" s="188"/>
      <c r="N98" s="167"/>
    </row>
    <row r="99" spans="2:14" x14ac:dyDescent="0.25">
      <c r="B99" s="183" t="s">
        <v>154</v>
      </c>
      <c r="D99" s="170"/>
      <c r="F99" s="187"/>
      <c r="G99" s="169"/>
      <c r="H99" s="445"/>
      <c r="I99" s="450"/>
      <c r="J99" s="188"/>
      <c r="K99" s="188"/>
      <c r="L99" s="188"/>
      <c r="N99" s="167"/>
    </row>
    <row r="100" spans="2:14" x14ac:dyDescent="0.25">
      <c r="B100" s="438" t="s">
        <v>170</v>
      </c>
      <c r="C100" s="439"/>
      <c r="D100" s="440">
        <f>+E88</f>
        <v>700000</v>
      </c>
      <c r="E100" s="201"/>
      <c r="F100" s="187">
        <f>+E100-D100</f>
        <v>-700000</v>
      </c>
      <c r="G100" s="169"/>
      <c r="H100" s="446"/>
      <c r="I100" s="452">
        <f t="shared" ref="I100" si="5">+F100+H100-G100</f>
        <v>-700000</v>
      </c>
      <c r="J100" s="188"/>
      <c r="K100" s="188">
        <f>+I100</f>
        <v>-700000</v>
      </c>
      <c r="L100" s="188"/>
      <c r="N100" s="167"/>
    </row>
    <row r="101" spans="2:14" x14ac:dyDescent="0.25">
      <c r="B101" s="169"/>
      <c r="D101" s="170"/>
      <c r="F101" s="187"/>
      <c r="G101" s="169"/>
      <c r="H101" s="445"/>
      <c r="I101" s="450"/>
      <c r="J101" s="188"/>
      <c r="K101" s="188"/>
      <c r="L101" s="188"/>
      <c r="N101" s="167"/>
    </row>
    <row r="102" spans="2:14" x14ac:dyDescent="0.25">
      <c r="B102" s="169"/>
      <c r="D102" s="170"/>
      <c r="F102" s="187"/>
      <c r="G102" s="169"/>
      <c r="H102" s="445"/>
      <c r="I102" s="450"/>
      <c r="J102" s="188"/>
      <c r="K102" s="188"/>
      <c r="L102" s="188"/>
      <c r="N102" s="167"/>
    </row>
    <row r="103" spans="2:14" ht="15.75" thickBot="1" x14ac:dyDescent="0.3">
      <c r="B103" s="189"/>
      <c r="C103" s="190"/>
      <c r="D103" s="191"/>
      <c r="E103" s="190"/>
      <c r="F103" s="192"/>
      <c r="G103" s="189"/>
      <c r="H103" s="190"/>
      <c r="I103" s="453"/>
      <c r="J103" s="193">
        <f>SUM(J95:J102)</f>
        <v>1400000</v>
      </c>
      <c r="K103" s="193">
        <f>SUM(K95:K102)</f>
        <v>-700000</v>
      </c>
      <c r="L103" s="193">
        <f>SUM(L96:L102)</f>
        <v>-1200000</v>
      </c>
      <c r="N103" s="167"/>
    </row>
    <row r="104" spans="2:14" ht="15.75" thickBot="1" x14ac:dyDescent="0.3">
      <c r="I104" s="444">
        <f>SUM(I97:I103)</f>
        <v>-500000</v>
      </c>
      <c r="L104" s="444">
        <f>SUM(J103:L103)</f>
        <v>-500000</v>
      </c>
    </row>
    <row r="131" spans="2:12" ht="15.75" thickBot="1" x14ac:dyDescent="0.3"/>
    <row r="132" spans="2:12" x14ac:dyDescent="0.25">
      <c r="B132" s="194" t="s">
        <v>171</v>
      </c>
      <c r="C132" s="145"/>
      <c r="D132" s="146"/>
      <c r="E132" s="147" t="s">
        <v>133</v>
      </c>
      <c r="F132" s="147"/>
      <c r="G132" s="145"/>
      <c r="H132" s="145"/>
      <c r="I132" s="145"/>
      <c r="J132" s="145"/>
      <c r="K132" s="145"/>
      <c r="L132" s="148"/>
    </row>
    <row r="133" spans="2:12" x14ac:dyDescent="0.25">
      <c r="B133" s="149" t="s">
        <v>125</v>
      </c>
      <c r="C133" s="150"/>
      <c r="D133" s="151"/>
      <c r="E133" s="151">
        <v>1000000</v>
      </c>
      <c r="F133" s="152" t="s">
        <v>134</v>
      </c>
      <c r="G133" s="153"/>
      <c r="L133" s="154"/>
    </row>
    <row r="134" spans="2:12" x14ac:dyDescent="0.25">
      <c r="B134" s="208" t="s">
        <v>172</v>
      </c>
      <c r="C134" s="209"/>
      <c r="D134" s="210"/>
      <c r="E134" s="210">
        <v>1000000</v>
      </c>
      <c r="F134" s="152"/>
      <c r="L134" s="154"/>
    </row>
    <row r="135" spans="2:12" x14ac:dyDescent="0.25">
      <c r="B135" s="208" t="s">
        <v>173</v>
      </c>
      <c r="C135" s="209"/>
      <c r="D135" s="211"/>
      <c r="E135" s="212">
        <v>1400000</v>
      </c>
      <c r="F135" s="202">
        <f>-E135</f>
        <v>-1400000</v>
      </c>
      <c r="H135" s="213">
        <f>+F135+G136</f>
        <v>-600000</v>
      </c>
      <c r="L135" s="154"/>
    </row>
    <row r="136" spans="2:12" x14ac:dyDescent="0.25">
      <c r="B136" s="208" t="s">
        <v>174</v>
      </c>
      <c r="C136" s="209"/>
      <c r="D136" s="211"/>
      <c r="E136" s="212">
        <v>-800000</v>
      </c>
      <c r="F136" s="152"/>
      <c r="G136" s="202">
        <f>-E136</f>
        <v>800000</v>
      </c>
      <c r="L136" s="154"/>
    </row>
    <row r="137" spans="2:12" x14ac:dyDescent="0.25">
      <c r="B137" s="149" t="s">
        <v>129</v>
      </c>
      <c r="C137" s="150"/>
      <c r="D137" s="151"/>
      <c r="E137" s="151">
        <f>SUM(E133:E136)</f>
        <v>2600000</v>
      </c>
      <c r="F137" s="196"/>
      <c r="L137" s="154"/>
    </row>
    <row r="138" spans="2:12" ht="15.75" thickBot="1" x14ac:dyDescent="0.3">
      <c r="B138" s="169"/>
      <c r="D138" s="170"/>
      <c r="E138" s="167"/>
      <c r="J138" s="168" t="s">
        <v>175</v>
      </c>
      <c r="K138" s="168"/>
      <c r="L138" s="154"/>
    </row>
    <row r="139" spans="2:12" x14ac:dyDescent="0.25">
      <c r="B139" s="171"/>
      <c r="C139" s="172"/>
      <c r="D139" s="197"/>
      <c r="E139" s="172"/>
      <c r="F139" s="174"/>
      <c r="G139" s="171"/>
      <c r="H139" s="198"/>
      <c r="I139" s="174"/>
      <c r="J139" s="175" t="s">
        <v>31</v>
      </c>
      <c r="K139" s="175" t="s">
        <v>176</v>
      </c>
      <c r="L139" s="154"/>
    </row>
    <row r="140" spans="2:12" ht="15.75" thickBot="1" x14ac:dyDescent="0.3">
      <c r="B140" s="176"/>
      <c r="C140" s="177"/>
      <c r="D140" s="199">
        <v>2023</v>
      </c>
      <c r="E140" s="199">
        <v>2022</v>
      </c>
      <c r="F140" s="181" t="s">
        <v>116</v>
      </c>
      <c r="G140" s="200" t="s">
        <v>24</v>
      </c>
      <c r="H140" s="182" t="s">
        <v>25</v>
      </c>
      <c r="I140" s="181" t="s">
        <v>148</v>
      </c>
      <c r="J140" s="182" t="s">
        <v>177</v>
      </c>
      <c r="K140" s="182" t="s">
        <v>178</v>
      </c>
      <c r="L140" s="154"/>
    </row>
    <row r="141" spans="2:12" x14ac:dyDescent="0.25">
      <c r="B141" s="169"/>
      <c r="D141" s="170"/>
      <c r="F141" s="184"/>
      <c r="G141" s="169"/>
      <c r="H141" s="154"/>
      <c r="I141" s="184"/>
      <c r="J141" s="154"/>
      <c r="K141" s="154"/>
      <c r="L141" s="154"/>
    </row>
    <row r="142" spans="2:12" x14ac:dyDescent="0.25">
      <c r="B142" s="169" t="s">
        <v>179</v>
      </c>
      <c r="D142" s="170">
        <f>+E137</f>
        <v>2600000</v>
      </c>
      <c r="E142" s="167">
        <f>+E133</f>
        <v>1000000</v>
      </c>
      <c r="F142" s="187">
        <f t="shared" ref="F142" si="6">+E142-D142</f>
        <v>-1600000</v>
      </c>
      <c r="G142" s="203"/>
      <c r="H142" s="188">
        <f>+G148</f>
        <v>1000000</v>
      </c>
      <c r="I142" s="214">
        <f t="shared" ref="I142" si="7">+F142+H142-G142</f>
        <v>-600000</v>
      </c>
      <c r="J142" s="188">
        <f>+F135</f>
        <v>-1400000</v>
      </c>
      <c r="K142" s="188">
        <f>+G136</f>
        <v>800000</v>
      </c>
      <c r="L142" s="215">
        <f>I142-SUM(J142:K142)</f>
        <v>0</v>
      </c>
    </row>
    <row r="143" spans="2:12" x14ac:dyDescent="0.25">
      <c r="B143" s="169"/>
      <c r="D143" s="170"/>
      <c r="F143" s="187"/>
      <c r="G143" s="169"/>
      <c r="H143" s="154"/>
      <c r="I143" s="187"/>
      <c r="J143" s="154"/>
      <c r="K143" s="154"/>
      <c r="L143" s="154"/>
    </row>
    <row r="144" spans="2:12" x14ac:dyDescent="0.25">
      <c r="B144" s="169"/>
      <c r="D144" s="170"/>
      <c r="E144" s="167"/>
      <c r="F144" s="187"/>
      <c r="G144" s="203"/>
      <c r="H144" s="154"/>
      <c r="I144" s="187"/>
      <c r="J144" s="188"/>
      <c r="K144" s="188"/>
      <c r="L144" s="154"/>
    </row>
    <row r="145" spans="2:12" x14ac:dyDescent="0.25">
      <c r="B145" s="169"/>
      <c r="D145" s="170"/>
      <c r="F145" s="187"/>
      <c r="G145" s="203"/>
      <c r="H145" s="188"/>
      <c r="I145" s="187"/>
      <c r="J145" s="188"/>
      <c r="K145" s="188"/>
      <c r="L145" s="154"/>
    </row>
    <row r="146" spans="2:12" x14ac:dyDescent="0.25">
      <c r="B146" s="183" t="s">
        <v>154</v>
      </c>
      <c r="D146" s="170"/>
      <c r="F146" s="187"/>
      <c r="G146" s="169"/>
      <c r="H146" s="154"/>
      <c r="I146" s="187"/>
      <c r="J146" s="188"/>
      <c r="K146" s="188"/>
      <c r="L146" s="154"/>
    </row>
    <row r="147" spans="2:12" x14ac:dyDescent="0.25">
      <c r="B147" s="169"/>
      <c r="D147" s="170"/>
      <c r="F147" s="187"/>
      <c r="G147" s="169"/>
      <c r="H147" s="154"/>
      <c r="I147" s="187"/>
      <c r="J147" s="188"/>
      <c r="K147" s="188"/>
      <c r="L147" s="154"/>
    </row>
    <row r="148" spans="2:12" x14ac:dyDescent="0.25">
      <c r="B148" s="169" t="s">
        <v>180</v>
      </c>
      <c r="D148" s="170">
        <f>+-E134</f>
        <v>-1000000</v>
      </c>
      <c r="F148" s="187">
        <f t="shared" ref="F148" si="8">+E148-D148</f>
        <v>1000000</v>
      </c>
      <c r="G148" s="203">
        <f>+F148</f>
        <v>1000000</v>
      </c>
      <c r="H148" s="188"/>
      <c r="I148" s="204">
        <f t="shared" ref="I148" si="9">+F148+H148-G148</f>
        <v>0</v>
      </c>
      <c r="J148" s="188"/>
      <c r="K148" s="188"/>
      <c r="L148" s="154"/>
    </row>
    <row r="149" spans="2:12" x14ac:dyDescent="0.25">
      <c r="B149" s="169"/>
      <c r="D149" s="170"/>
      <c r="F149" s="187"/>
      <c r="G149" s="169"/>
      <c r="H149" s="154"/>
      <c r="I149" s="187"/>
      <c r="J149" s="188"/>
      <c r="K149" s="188"/>
      <c r="L149" s="154"/>
    </row>
    <row r="150" spans="2:12" x14ac:dyDescent="0.25">
      <c r="B150" s="169"/>
      <c r="D150" s="170"/>
      <c r="F150" s="187"/>
      <c r="G150" s="169"/>
      <c r="H150" s="154"/>
      <c r="I150" s="187"/>
      <c r="J150" s="188"/>
      <c r="K150" s="188"/>
      <c r="L150" s="154"/>
    </row>
    <row r="151" spans="2:12" x14ac:dyDescent="0.25">
      <c r="B151" s="169"/>
      <c r="D151" s="170"/>
      <c r="F151" s="187"/>
      <c r="G151" s="169"/>
      <c r="H151" s="154"/>
      <c r="I151" s="187"/>
      <c r="J151" s="188"/>
      <c r="K151" s="188"/>
      <c r="L151" s="154"/>
    </row>
    <row r="152" spans="2:12" x14ac:dyDescent="0.25">
      <c r="B152" s="169"/>
      <c r="D152" s="170"/>
      <c r="F152" s="187"/>
      <c r="G152" s="169"/>
      <c r="H152" s="154"/>
      <c r="I152" s="187"/>
      <c r="J152" s="188"/>
      <c r="K152" s="188"/>
      <c r="L152" s="154"/>
    </row>
    <row r="153" spans="2:12" ht="15.75" thickBot="1" x14ac:dyDescent="0.3">
      <c r="B153" s="189"/>
      <c r="C153" s="190"/>
      <c r="D153" s="191"/>
      <c r="E153" s="190"/>
      <c r="F153" s="192"/>
      <c r="G153" s="189"/>
      <c r="H153" s="207"/>
      <c r="I153" s="192"/>
      <c r="J153" s="193">
        <f>SUM(J141:J152)</f>
        <v>-1400000</v>
      </c>
      <c r="K153" s="193">
        <f>SUM(K141:K152)</f>
        <v>800000</v>
      </c>
      <c r="L153" s="207"/>
    </row>
    <row r="155" spans="2:12" x14ac:dyDescent="0.25">
      <c r="I155" s="216">
        <f>SUM(I141:I153)</f>
        <v>-600000</v>
      </c>
    </row>
    <row r="159" spans="2:12" ht="15.75" thickBot="1" x14ac:dyDescent="0.3"/>
    <row r="160" spans="2:12" x14ac:dyDescent="0.25">
      <c r="B160" s="194" t="s">
        <v>181</v>
      </c>
      <c r="C160" s="145"/>
      <c r="D160" s="146"/>
      <c r="E160" s="147" t="s">
        <v>133</v>
      </c>
      <c r="F160" s="147"/>
      <c r="G160" s="145"/>
      <c r="H160" s="145"/>
      <c r="I160" s="147" t="s">
        <v>133</v>
      </c>
      <c r="J160" s="145"/>
      <c r="K160" s="145"/>
      <c r="L160" s="148"/>
    </row>
    <row r="161" spans="2:14" x14ac:dyDescent="0.25">
      <c r="B161" s="183"/>
      <c r="D161" s="217"/>
      <c r="E161" s="218" t="s">
        <v>182</v>
      </c>
      <c r="F161" s="218"/>
      <c r="I161" s="218" t="s">
        <v>183</v>
      </c>
      <c r="L161" s="154"/>
    </row>
    <row r="162" spans="2:14" x14ac:dyDescent="0.25">
      <c r="B162" s="219" t="s">
        <v>125</v>
      </c>
      <c r="C162" s="220"/>
      <c r="D162" s="211"/>
      <c r="E162" s="211">
        <v>1000000</v>
      </c>
      <c r="F162" s="218"/>
      <c r="G162" t="s">
        <v>125</v>
      </c>
      <c r="I162" s="151">
        <v>750000</v>
      </c>
      <c r="L162" s="154"/>
    </row>
    <row r="163" spans="2:14" ht="15.75" thickBot="1" x14ac:dyDescent="0.3">
      <c r="B163" s="221" t="s">
        <v>184</v>
      </c>
      <c r="C163" s="222"/>
      <c r="D163" s="223"/>
      <c r="E163" s="223">
        <v>300000</v>
      </c>
      <c r="F163" s="152"/>
      <c r="G163" t="s">
        <v>185</v>
      </c>
      <c r="I163" s="224">
        <v>-80000</v>
      </c>
      <c r="L163" s="154"/>
    </row>
    <row r="164" spans="2:14" ht="15.75" thickBot="1" x14ac:dyDescent="0.3">
      <c r="B164" s="221" t="s">
        <v>186</v>
      </c>
      <c r="C164" s="222"/>
      <c r="D164" s="223"/>
      <c r="E164" s="223">
        <v>-280000</v>
      </c>
      <c r="F164" s="225">
        <f>+E164+E165</f>
        <v>-880000</v>
      </c>
      <c r="I164" s="224"/>
      <c r="L164" s="154"/>
    </row>
    <row r="165" spans="2:14" x14ac:dyDescent="0.25">
      <c r="B165" s="221" t="s">
        <v>187</v>
      </c>
      <c r="C165" s="222"/>
      <c r="D165" s="226"/>
      <c r="E165" s="227">
        <v>-600000</v>
      </c>
      <c r="F165" s="152"/>
      <c r="I165" s="228"/>
      <c r="L165" s="154"/>
    </row>
    <row r="166" spans="2:14" x14ac:dyDescent="0.25">
      <c r="B166" s="219" t="s">
        <v>129</v>
      </c>
      <c r="C166" s="220"/>
      <c r="D166" s="211"/>
      <c r="E166" s="211">
        <f>SUM(E162:E165)</f>
        <v>420000</v>
      </c>
      <c r="F166" s="196"/>
      <c r="G166" t="s">
        <v>188</v>
      </c>
      <c r="I166" s="151">
        <f>SUM(I162:I165)</f>
        <v>670000</v>
      </c>
      <c r="L166" s="154"/>
    </row>
    <row r="167" spans="2:14" ht="15.75" thickBot="1" x14ac:dyDescent="0.3">
      <c r="B167" s="169"/>
      <c r="D167" s="170"/>
      <c r="E167" s="167"/>
      <c r="J167" s="168"/>
      <c r="K167" s="168"/>
      <c r="L167" s="154"/>
    </row>
    <row r="168" spans="2:14" ht="15.75" thickBot="1" x14ac:dyDescent="0.3">
      <c r="B168" s="171"/>
      <c r="C168" s="172"/>
      <c r="D168" s="197"/>
      <c r="E168" s="172"/>
      <c r="F168" s="174"/>
      <c r="G168" s="171"/>
      <c r="H168" s="198"/>
      <c r="I168" s="174"/>
      <c r="J168" s="175" t="s">
        <v>189</v>
      </c>
      <c r="K168" s="175" t="s">
        <v>189</v>
      </c>
      <c r="L168" s="175"/>
    </row>
    <row r="169" spans="2:14" ht="15.75" thickBot="1" x14ac:dyDescent="0.3">
      <c r="B169" s="176"/>
      <c r="C169" s="177"/>
      <c r="D169" s="199">
        <v>2023</v>
      </c>
      <c r="E169" s="199">
        <v>2022</v>
      </c>
      <c r="F169" s="181" t="s">
        <v>116</v>
      </c>
      <c r="G169" s="200" t="s">
        <v>24</v>
      </c>
      <c r="H169" s="182" t="s">
        <v>25</v>
      </c>
      <c r="I169" s="181" t="s">
        <v>148</v>
      </c>
      <c r="J169" s="182" t="s">
        <v>190</v>
      </c>
      <c r="K169" s="182" t="s">
        <v>191</v>
      </c>
      <c r="L169" s="182"/>
      <c r="N169" s="229">
        <f>SUM(I171:I178)</f>
        <v>-880000</v>
      </c>
    </row>
    <row r="170" spans="2:14" x14ac:dyDescent="0.25">
      <c r="B170" s="169"/>
      <c r="D170" s="170"/>
      <c r="F170" s="184"/>
      <c r="G170" s="169"/>
      <c r="H170" s="154"/>
      <c r="I170" s="184"/>
      <c r="J170" s="154"/>
      <c r="K170" s="154"/>
      <c r="L170" s="154"/>
    </row>
    <row r="171" spans="2:14" x14ac:dyDescent="0.25">
      <c r="B171" s="208" t="s">
        <v>192</v>
      </c>
      <c r="C171" s="209"/>
      <c r="D171" s="212">
        <f>+I166</f>
        <v>670000</v>
      </c>
      <c r="E171" s="230">
        <f>+I162</f>
        <v>750000</v>
      </c>
      <c r="F171" s="187">
        <f t="shared" ref="F171:F173" si="10">+E171-D171</f>
        <v>80000</v>
      </c>
      <c r="G171" s="231">
        <f>+H178</f>
        <v>80000</v>
      </c>
      <c r="H171" s="232"/>
      <c r="I171" s="204">
        <f t="shared" ref="I171:I173" si="11">+F171+H171-G171</f>
        <v>0</v>
      </c>
      <c r="J171" s="154"/>
      <c r="K171" s="154"/>
      <c r="L171" s="154"/>
    </row>
    <row r="172" spans="2:14" x14ac:dyDescent="0.25">
      <c r="B172" s="169"/>
      <c r="D172" s="170"/>
      <c r="F172" s="187"/>
      <c r="G172" s="169"/>
      <c r="H172" s="154"/>
      <c r="I172" s="184"/>
      <c r="J172" s="154"/>
      <c r="K172" s="154"/>
      <c r="L172" s="154"/>
    </row>
    <row r="173" spans="2:14" x14ac:dyDescent="0.25">
      <c r="B173" s="169" t="s">
        <v>193</v>
      </c>
      <c r="D173" s="170">
        <f>-E166</f>
        <v>-420000</v>
      </c>
      <c r="E173" s="167">
        <f>-E162</f>
        <v>-1000000</v>
      </c>
      <c r="F173" s="187">
        <f t="shared" si="10"/>
        <v>-580000</v>
      </c>
      <c r="G173" s="231">
        <f>+H177</f>
        <v>300000</v>
      </c>
      <c r="H173" s="233"/>
      <c r="I173" s="204">
        <f t="shared" si="11"/>
        <v>-880000</v>
      </c>
      <c r="J173" s="188">
        <f>+E164</f>
        <v>-280000</v>
      </c>
      <c r="K173" s="188">
        <f>+E165</f>
        <v>-600000</v>
      </c>
      <c r="L173" s="188"/>
    </row>
    <row r="174" spans="2:14" x14ac:dyDescent="0.25">
      <c r="B174" s="169"/>
      <c r="D174" s="170"/>
      <c r="F174" s="187"/>
      <c r="G174" s="169"/>
      <c r="H174" s="154"/>
      <c r="I174" s="187"/>
      <c r="J174" s="154"/>
      <c r="K174" s="154"/>
      <c r="L174" s="154"/>
    </row>
    <row r="175" spans="2:14" x14ac:dyDescent="0.25">
      <c r="B175" s="183" t="s">
        <v>154</v>
      </c>
      <c r="D175" s="170"/>
      <c r="F175" s="187"/>
      <c r="G175" s="169"/>
      <c r="H175" s="154"/>
      <c r="I175" s="187"/>
      <c r="J175" s="188"/>
      <c r="K175" s="188"/>
      <c r="L175" s="188"/>
    </row>
    <row r="176" spans="2:14" x14ac:dyDescent="0.25">
      <c r="B176" s="169"/>
      <c r="D176" s="170"/>
      <c r="F176" s="187"/>
      <c r="G176" s="169"/>
      <c r="H176" s="154"/>
      <c r="I176" s="187"/>
      <c r="J176" s="188"/>
      <c r="K176" s="188"/>
      <c r="L176" s="188"/>
    </row>
    <row r="177" spans="2:12" x14ac:dyDescent="0.25">
      <c r="B177" s="208" t="s">
        <v>194</v>
      </c>
      <c r="C177" s="209"/>
      <c r="D177" s="212">
        <f>+E163</f>
        <v>300000</v>
      </c>
      <c r="E177" s="209"/>
      <c r="F177" s="187">
        <f t="shared" ref="F177:F178" si="12">+E177-D177</f>
        <v>-300000</v>
      </c>
      <c r="G177" s="231"/>
      <c r="H177" s="233">
        <f>-F177</f>
        <v>300000</v>
      </c>
      <c r="I177" s="204">
        <f t="shared" ref="I177:I178" si="13">+F177+H177-G177</f>
        <v>0</v>
      </c>
      <c r="J177" s="188"/>
      <c r="K177" s="188"/>
      <c r="L177" s="188"/>
    </row>
    <row r="178" spans="2:12" x14ac:dyDescent="0.25">
      <c r="B178" s="208" t="s">
        <v>195</v>
      </c>
      <c r="C178" s="209"/>
      <c r="D178" s="212">
        <f>-I163</f>
        <v>80000</v>
      </c>
      <c r="E178" s="209"/>
      <c r="F178" s="187">
        <f t="shared" si="12"/>
        <v>-80000</v>
      </c>
      <c r="G178" s="208"/>
      <c r="H178" s="233">
        <f>-F178</f>
        <v>80000</v>
      </c>
      <c r="I178" s="204">
        <f t="shared" si="13"/>
        <v>0</v>
      </c>
      <c r="J178" s="188"/>
      <c r="K178" s="188"/>
      <c r="L178" s="188"/>
    </row>
    <row r="179" spans="2:12" x14ac:dyDescent="0.25">
      <c r="B179" s="169"/>
      <c r="D179" s="170"/>
      <c r="F179" s="187"/>
      <c r="G179" s="169"/>
      <c r="H179" s="154"/>
      <c r="I179" s="187"/>
      <c r="J179" s="188"/>
      <c r="K179" s="188"/>
      <c r="L179" s="188"/>
    </row>
    <row r="180" spans="2:12" ht="15.75" thickBot="1" x14ac:dyDescent="0.3">
      <c r="B180" s="189"/>
      <c r="C180" s="190"/>
      <c r="D180" s="191"/>
      <c r="E180" s="190"/>
      <c r="F180" s="192"/>
      <c r="G180" s="189"/>
      <c r="H180" s="207"/>
      <c r="I180" s="192"/>
      <c r="J180" s="193">
        <f>SUM(J170:J179)</f>
        <v>-280000</v>
      </c>
      <c r="K180" s="193">
        <f>SUM(K170:K179)</f>
        <v>-600000</v>
      </c>
      <c r="L180" s="193">
        <f>SUM(L173:L179)</f>
        <v>0</v>
      </c>
    </row>
    <row r="189" spans="2:12" ht="15.75" thickBot="1" x14ac:dyDescent="0.3"/>
    <row r="190" spans="2:12" x14ac:dyDescent="0.25">
      <c r="B190" s="194" t="s">
        <v>196</v>
      </c>
      <c r="C190" s="145"/>
      <c r="D190" s="146"/>
      <c r="E190" s="147" t="s">
        <v>133</v>
      </c>
      <c r="F190" s="147"/>
      <c r="G190" s="145"/>
      <c r="H190" s="145"/>
      <c r="I190" s="147"/>
      <c r="J190" s="145"/>
      <c r="K190" s="145"/>
      <c r="L190" s="148"/>
    </row>
    <row r="191" spans="2:12" x14ac:dyDescent="0.25">
      <c r="B191" s="183"/>
      <c r="D191" s="217"/>
      <c r="E191" s="218"/>
      <c r="F191" s="218"/>
      <c r="I191" s="218"/>
      <c r="L191" s="154"/>
    </row>
    <row r="192" spans="2:12" x14ac:dyDescent="0.25">
      <c r="B192" s="219" t="s">
        <v>125</v>
      </c>
      <c r="C192" s="220"/>
      <c r="D192" s="211"/>
      <c r="E192" s="211">
        <v>4000000</v>
      </c>
      <c r="F192" s="218"/>
      <c r="G192" s="218"/>
      <c r="H192" s="218"/>
      <c r="I192" s="218"/>
      <c r="L192" s="154"/>
    </row>
    <row r="193" spans="2:12" x14ac:dyDescent="0.25">
      <c r="B193" s="234" t="s">
        <v>197</v>
      </c>
      <c r="C193" s="235"/>
      <c r="D193" s="236"/>
      <c r="E193" s="236">
        <v>300000</v>
      </c>
      <c r="F193" s="237">
        <f>+E193</f>
        <v>300000</v>
      </c>
      <c r="G193" s="218"/>
      <c r="H193" s="218"/>
      <c r="I193" s="218"/>
      <c r="L193" s="154"/>
    </row>
    <row r="194" spans="2:12" x14ac:dyDescent="0.25">
      <c r="B194" s="234" t="s">
        <v>198</v>
      </c>
      <c r="C194" s="235"/>
      <c r="D194" s="236"/>
      <c r="E194" s="238">
        <v>400000</v>
      </c>
      <c r="F194" s="239"/>
      <c r="G194" s="218"/>
      <c r="H194" s="218"/>
      <c r="I194" s="218"/>
      <c r="L194" s="154"/>
    </row>
    <row r="195" spans="2:12" x14ac:dyDescent="0.25">
      <c r="B195" s="234" t="s">
        <v>199</v>
      </c>
      <c r="C195" s="235"/>
      <c r="D195" s="236"/>
      <c r="E195" s="238">
        <v>750000</v>
      </c>
      <c r="F195" s="239"/>
      <c r="G195" s="218"/>
      <c r="H195" s="218"/>
      <c r="I195" s="218"/>
      <c r="L195" s="154"/>
    </row>
    <row r="196" spans="2:12" x14ac:dyDescent="0.25">
      <c r="B196" s="234" t="s">
        <v>200</v>
      </c>
      <c r="C196" s="235"/>
      <c r="D196" s="236"/>
      <c r="E196" s="238">
        <v>600000</v>
      </c>
      <c r="F196" s="239"/>
      <c r="G196" s="218"/>
      <c r="H196" s="218"/>
      <c r="I196" s="218"/>
      <c r="L196" s="154"/>
    </row>
    <row r="197" spans="2:12" x14ac:dyDescent="0.25">
      <c r="B197" s="234" t="s">
        <v>201</v>
      </c>
      <c r="C197" s="235"/>
      <c r="D197" s="236"/>
      <c r="E197" s="236">
        <v>-1200000</v>
      </c>
      <c r="F197" s="237">
        <f>+E197</f>
        <v>-1200000</v>
      </c>
      <c r="G197" s="218"/>
      <c r="H197" s="218"/>
      <c r="I197" s="218"/>
      <c r="L197" s="154"/>
    </row>
    <row r="198" spans="2:12" x14ac:dyDescent="0.25">
      <c r="B198" s="219" t="s">
        <v>129</v>
      </c>
      <c r="C198" s="220"/>
      <c r="D198" s="211"/>
      <c r="E198" s="211">
        <f>SUM(E192:E197)</f>
        <v>4850000</v>
      </c>
      <c r="F198" s="218"/>
      <c r="G198" s="218"/>
      <c r="H198" s="218"/>
      <c r="I198" s="218"/>
      <c r="L198" s="154"/>
    </row>
    <row r="199" spans="2:12" ht="15.75" thickBot="1" x14ac:dyDescent="0.3">
      <c r="B199" s="169"/>
      <c r="D199" s="170"/>
      <c r="E199" s="167"/>
      <c r="J199" s="168"/>
      <c r="K199" s="168"/>
      <c r="L199" s="154"/>
    </row>
    <row r="200" spans="2:12" x14ac:dyDescent="0.25">
      <c r="B200" s="171"/>
      <c r="C200" s="172"/>
      <c r="D200" s="197"/>
      <c r="E200" s="172"/>
      <c r="F200" s="174"/>
      <c r="G200" s="171"/>
      <c r="H200" s="198"/>
      <c r="I200" s="240"/>
      <c r="J200" s="175" t="s">
        <v>202</v>
      </c>
      <c r="K200" s="175" t="s">
        <v>189</v>
      </c>
      <c r="L200" s="241"/>
    </row>
    <row r="201" spans="2:12" ht="15.75" thickBot="1" x14ac:dyDescent="0.3">
      <c r="B201" s="176"/>
      <c r="C201" s="177"/>
      <c r="D201" s="199">
        <v>2023</v>
      </c>
      <c r="E201" s="199">
        <v>2022</v>
      </c>
      <c r="F201" s="181" t="s">
        <v>116</v>
      </c>
      <c r="G201" s="200" t="s">
        <v>24</v>
      </c>
      <c r="H201" s="182" t="s">
        <v>25</v>
      </c>
      <c r="I201" s="242" t="s">
        <v>148</v>
      </c>
      <c r="J201" s="182" t="s">
        <v>44</v>
      </c>
      <c r="K201" s="182" t="s">
        <v>203</v>
      </c>
      <c r="L201" s="243"/>
    </row>
    <row r="202" spans="2:12" x14ac:dyDescent="0.25">
      <c r="B202" s="169"/>
      <c r="D202" s="170"/>
      <c r="F202" s="184"/>
      <c r="G202" s="169"/>
      <c r="H202" s="154"/>
      <c r="I202" s="244"/>
      <c r="J202" s="154"/>
      <c r="K202" s="154"/>
      <c r="L202" s="245"/>
    </row>
    <row r="203" spans="2:12" x14ac:dyDescent="0.25">
      <c r="B203" s="169" t="s">
        <v>150</v>
      </c>
      <c r="D203" s="170">
        <v>9000000</v>
      </c>
      <c r="E203" s="167">
        <v>8000000</v>
      </c>
      <c r="F203" s="187">
        <f>+E203-D203</f>
        <v>-1000000</v>
      </c>
      <c r="G203" s="203"/>
      <c r="H203" s="188">
        <f>+E194+G211</f>
        <v>1000000</v>
      </c>
      <c r="I203" s="246">
        <f t="shared" ref="I203:I206" si="14">+F203+H203-G203</f>
        <v>0</v>
      </c>
      <c r="J203" s="154"/>
      <c r="K203" s="154"/>
      <c r="L203" s="245"/>
    </row>
    <row r="204" spans="2:12" x14ac:dyDescent="0.25">
      <c r="B204" s="169"/>
      <c r="D204" s="170"/>
      <c r="E204" s="167"/>
      <c r="F204" s="187"/>
      <c r="G204" s="203"/>
      <c r="H204" s="154"/>
      <c r="I204" s="244"/>
      <c r="J204" s="154"/>
      <c r="K204" s="154"/>
      <c r="L204" s="245"/>
    </row>
    <row r="205" spans="2:12" x14ac:dyDescent="0.25">
      <c r="B205" s="169" t="s">
        <v>204</v>
      </c>
      <c r="D205" s="170">
        <v>0</v>
      </c>
      <c r="E205" s="167">
        <v>-500000</v>
      </c>
      <c r="F205" s="187">
        <f>+E205-D205</f>
        <v>-500000</v>
      </c>
      <c r="G205" s="203"/>
      <c r="H205" s="188">
        <f>+E195</f>
        <v>750000</v>
      </c>
      <c r="I205" s="246">
        <f t="shared" si="14"/>
        <v>250000</v>
      </c>
      <c r="J205" s="154"/>
      <c r="K205" s="154"/>
      <c r="L205" s="245"/>
    </row>
    <row r="206" spans="2:12" x14ac:dyDescent="0.25">
      <c r="B206" s="169" t="s">
        <v>137</v>
      </c>
      <c r="D206" s="170">
        <v>-250000</v>
      </c>
      <c r="E206" s="167">
        <v>-100000</v>
      </c>
      <c r="F206" s="187">
        <f>+E206-D206</f>
        <v>150000</v>
      </c>
      <c r="G206" s="203"/>
      <c r="H206" s="154"/>
      <c r="I206" s="246">
        <f t="shared" si="14"/>
        <v>150000</v>
      </c>
      <c r="J206" s="154"/>
      <c r="K206" s="154"/>
      <c r="L206" s="245"/>
    </row>
    <row r="207" spans="2:12" x14ac:dyDescent="0.25">
      <c r="B207" s="169"/>
      <c r="D207" s="170"/>
      <c r="E207" s="167"/>
      <c r="F207" s="187"/>
      <c r="G207" s="203"/>
      <c r="H207" s="154"/>
      <c r="I207" s="247"/>
      <c r="J207" s="154"/>
      <c r="K207" s="154"/>
      <c r="L207" s="245"/>
    </row>
    <row r="208" spans="2:12" x14ac:dyDescent="0.25">
      <c r="B208" s="183" t="s">
        <v>95</v>
      </c>
      <c r="D208" s="170"/>
      <c r="F208" s="187"/>
      <c r="G208" s="169"/>
      <c r="H208" s="154"/>
      <c r="I208" s="247"/>
      <c r="J208" s="154"/>
      <c r="K208" s="154"/>
      <c r="L208" s="245"/>
    </row>
    <row r="209" spans="2:12" x14ac:dyDescent="0.25">
      <c r="B209" s="169" t="s">
        <v>70</v>
      </c>
      <c r="D209" s="230">
        <v>-2450000</v>
      </c>
      <c r="E209" s="230">
        <v>-1000000</v>
      </c>
      <c r="F209" s="187">
        <f>+E209-D209</f>
        <v>1450000</v>
      </c>
      <c r="G209" s="203">
        <f>+E194+E195</f>
        <v>1150000</v>
      </c>
      <c r="H209" s="188"/>
      <c r="I209" s="246">
        <f>+F209+H209-G209</f>
        <v>300000</v>
      </c>
      <c r="J209" s="188">
        <f>+I209</f>
        <v>300000</v>
      </c>
      <c r="K209" s="154"/>
      <c r="L209" s="248"/>
    </row>
    <row r="210" spans="2:12" x14ac:dyDescent="0.25">
      <c r="B210" s="169" t="s">
        <v>205</v>
      </c>
      <c r="D210" s="230">
        <v>-1800000</v>
      </c>
      <c r="E210" s="230">
        <v>-3000000</v>
      </c>
      <c r="F210" s="187">
        <f>+E210-D210</f>
        <v>-1200000</v>
      </c>
      <c r="G210" s="169"/>
      <c r="H210" s="154"/>
      <c r="I210" s="246">
        <f>+F210+H210-G210</f>
        <v>-1200000</v>
      </c>
      <c r="J210" s="154"/>
      <c r="K210" s="188">
        <f>+I210</f>
        <v>-1200000</v>
      </c>
      <c r="L210" s="245"/>
    </row>
    <row r="211" spans="2:12" x14ac:dyDescent="0.25">
      <c r="B211" s="169" t="s">
        <v>206</v>
      </c>
      <c r="D211" s="212">
        <v>-600000</v>
      </c>
      <c r="E211" s="230">
        <v>0</v>
      </c>
      <c r="F211" s="187">
        <f>+E211-D211</f>
        <v>600000</v>
      </c>
      <c r="G211" s="203">
        <f>+F211</f>
        <v>600000</v>
      </c>
      <c r="H211" s="154"/>
      <c r="I211" s="246">
        <f>+F211+H211-G211</f>
        <v>0</v>
      </c>
      <c r="J211" s="188"/>
      <c r="K211" s="188"/>
      <c r="L211" s="248"/>
    </row>
    <row r="212" spans="2:12" x14ac:dyDescent="0.25">
      <c r="B212" s="169"/>
      <c r="D212" s="170"/>
      <c r="F212" s="187"/>
      <c r="G212" s="169"/>
      <c r="H212" s="154"/>
      <c r="I212" s="247"/>
      <c r="J212" s="188"/>
      <c r="K212" s="188"/>
      <c r="L212" s="248"/>
    </row>
    <row r="213" spans="2:12" ht="15.75" thickBot="1" x14ac:dyDescent="0.3">
      <c r="B213" s="189"/>
      <c r="C213" s="190"/>
      <c r="D213" s="191"/>
      <c r="E213" s="190"/>
      <c r="F213" s="192"/>
      <c r="G213" s="189"/>
      <c r="H213" s="207"/>
      <c r="I213" s="249"/>
      <c r="J213" s="193">
        <f>SUM(J202:J212)</f>
        <v>300000</v>
      </c>
      <c r="K213" s="193">
        <f>SUM(K202:K212)</f>
        <v>-1200000</v>
      </c>
      <c r="L213" s="250">
        <f>SUM(L209:L212)</f>
        <v>0</v>
      </c>
    </row>
    <row r="215" spans="2:12" x14ac:dyDescent="0.25">
      <c r="G215" s="143">
        <f>SUM(G202:G213)</f>
        <v>1750000</v>
      </c>
      <c r="H215" s="143">
        <f>SUM(H202:H213)</f>
        <v>1750000</v>
      </c>
    </row>
    <row r="216" spans="2:12" x14ac:dyDescent="0.25">
      <c r="H216" s="167">
        <f>+H215-G215</f>
        <v>0</v>
      </c>
    </row>
  </sheetData>
  <mergeCells count="1">
    <mergeCell ref="D13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</vt:lpstr>
      <vt:lpstr>Hoja1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2025-06-25T14:24:57Z</dcterms:created>
  <dcterms:modified xsi:type="dcterms:W3CDTF">2025-06-25T17:22:51Z</dcterms:modified>
</cp:coreProperties>
</file>