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2964DAB2-B880-4C7F-AD57-16F4A168D78B}" xr6:coauthVersionLast="47" xr6:coauthVersionMax="47" xr10:uidLastSave="{00000000-0000-0000-0000-000000000000}"/>
  <bookViews>
    <workbookView xWindow="-120" yWindow="-120" windowWidth="29040" windowHeight="15720" activeTab="1" xr2:uid="{DD9E22F3-BCFA-48A2-877A-2A79E4C4DA43}"/>
  </bookViews>
  <sheets>
    <sheet name="Hoja2" sheetId="2" r:id="rId1"/>
    <sheet name="NIC12-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9" i="1" l="1"/>
  <c r="Y29" i="1"/>
  <c r="AC34" i="1"/>
  <c r="AB34" i="1"/>
  <c r="AA34" i="1"/>
  <c r="Z34" i="1"/>
  <c r="Y34" i="1"/>
  <c r="X34" i="1"/>
  <c r="Z27" i="1"/>
  <c r="AA27" i="1" s="1"/>
  <c r="AB27" i="1" s="1"/>
  <c r="AC27" i="1" s="1"/>
  <c r="Y27" i="1"/>
  <c r="Y11" i="1"/>
  <c r="Z11" i="1" s="1"/>
  <c r="AA11" i="1" s="1"/>
  <c r="AB11" i="1" s="1"/>
  <c r="AC11" i="1" s="1"/>
  <c r="E17" i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A47" i="1"/>
  <c r="A59" i="1" s="1"/>
  <c r="A71" i="1" s="1"/>
  <c r="A46" i="1"/>
  <c r="A58" i="1" s="1"/>
  <c r="A70" i="1" s="1"/>
  <c r="A45" i="1"/>
  <c r="A57" i="1" s="1"/>
  <c r="A69" i="1" s="1"/>
  <c r="A44" i="1"/>
  <c r="A56" i="1" s="1"/>
  <c r="A68" i="1" s="1"/>
  <c r="A43" i="1"/>
  <c r="A55" i="1" s="1"/>
  <c r="A67" i="1" s="1"/>
  <c r="A42" i="1"/>
  <c r="A54" i="1" s="1"/>
  <c r="A66" i="1" s="1"/>
  <c r="A41" i="1"/>
  <c r="A53" i="1" s="1"/>
  <c r="A65" i="1" s="1"/>
  <c r="A40" i="1"/>
  <c r="A52" i="1" s="1"/>
  <c r="A64" i="1" s="1"/>
  <c r="A76" i="1" s="1"/>
  <c r="A39" i="1"/>
  <c r="A51" i="1" s="1"/>
  <c r="A63" i="1" s="1"/>
  <c r="A75" i="1" s="1"/>
  <c r="A38" i="1"/>
  <c r="A50" i="1" s="1"/>
  <c r="A62" i="1" s="1"/>
  <c r="A74" i="1" s="1"/>
  <c r="A37" i="1"/>
  <c r="A49" i="1" s="1"/>
  <c r="A61" i="1" s="1"/>
  <c r="A73" i="1" s="1"/>
  <c r="A36" i="1"/>
  <c r="A48" i="1" s="1"/>
  <c r="A60" i="1" s="1"/>
  <c r="A72" i="1" s="1"/>
  <c r="B18" i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D7" i="1"/>
  <c r="F10" i="1" s="1"/>
  <c r="G11" i="1" s="1"/>
  <c r="C17" i="1" s="1"/>
  <c r="D17" i="1" s="1"/>
  <c r="AG17" i="1"/>
  <c r="AH16" i="1"/>
  <c r="Y16" i="1"/>
  <c r="Z16" i="1" s="1"/>
  <c r="AA16" i="1" s="1"/>
  <c r="AB16" i="1" s="1"/>
  <c r="AC16" i="1" s="1"/>
  <c r="F17" i="1" l="1"/>
  <c r="C18" i="1" s="1"/>
  <c r="F6" i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AH17" i="1"/>
  <c r="AJ17" i="1"/>
  <c r="AI16" i="1"/>
  <c r="AI17" i="1"/>
  <c r="I17" i="1" l="1"/>
  <c r="J17" i="1" s="1"/>
  <c r="K17" i="1" s="1"/>
  <c r="L17" i="1" s="1"/>
  <c r="M17" i="1" s="1"/>
  <c r="G18" i="1"/>
  <c r="I18" i="1" s="1"/>
  <c r="D18" i="1"/>
  <c r="F18" i="1" s="1"/>
  <c r="AJ16" i="1"/>
  <c r="AK17" i="1"/>
  <c r="C19" i="1" l="1"/>
  <c r="J18" i="1"/>
  <c r="K18" i="1" s="1"/>
  <c r="L18" i="1" s="1"/>
  <c r="M18" i="1" s="1"/>
  <c r="G19" i="1"/>
  <c r="I19" i="1" s="1"/>
  <c r="AK16" i="1"/>
  <c r="AL17" i="1"/>
  <c r="J19" i="1" l="1"/>
  <c r="G20" i="1"/>
  <c r="I20" i="1" s="1"/>
  <c r="D19" i="1"/>
  <c r="F19" i="1" s="1"/>
  <c r="AL16" i="1"/>
  <c r="K19" i="1" l="1"/>
  <c r="L19" i="1" s="1"/>
  <c r="M19" i="1" s="1"/>
  <c r="C20" i="1"/>
  <c r="D20" i="1" s="1"/>
  <c r="F20" i="1" s="1"/>
  <c r="J20" i="1"/>
  <c r="G21" i="1"/>
  <c r="I21" i="1" s="1"/>
  <c r="G22" i="1" l="1"/>
  <c r="I22" i="1" s="1"/>
  <c r="J21" i="1"/>
  <c r="C21" i="1"/>
  <c r="K20" i="1"/>
  <c r="L20" i="1" s="1"/>
  <c r="M20" i="1" s="1"/>
  <c r="D21" i="1" l="1"/>
  <c r="F21" i="1" s="1"/>
  <c r="G23" i="1"/>
  <c r="I23" i="1" s="1"/>
  <c r="J22" i="1"/>
  <c r="G24" i="1" l="1"/>
  <c r="I24" i="1" s="1"/>
  <c r="J23" i="1"/>
  <c r="C22" i="1"/>
  <c r="K21" i="1"/>
  <c r="L21" i="1" s="1"/>
  <c r="M21" i="1" s="1"/>
  <c r="D22" i="1" l="1"/>
  <c r="F22" i="1" s="1"/>
  <c r="G25" i="1"/>
  <c r="I25" i="1" s="1"/>
  <c r="J24" i="1"/>
  <c r="C23" i="1" l="1"/>
  <c r="K22" i="1"/>
  <c r="L22" i="1" s="1"/>
  <c r="M22" i="1" s="1"/>
  <c r="G26" i="1"/>
  <c r="I26" i="1" s="1"/>
  <c r="J25" i="1"/>
  <c r="G27" i="1" l="1"/>
  <c r="I27" i="1" s="1"/>
  <c r="J26" i="1"/>
  <c r="D23" i="1"/>
  <c r="F23" i="1" s="1"/>
  <c r="C24" i="1" l="1"/>
  <c r="D24" i="1" s="1"/>
  <c r="F24" i="1" s="1"/>
  <c r="K23" i="1"/>
  <c r="L23" i="1" s="1"/>
  <c r="M23" i="1" s="1"/>
  <c r="X12" i="1" s="1"/>
  <c r="G28" i="1"/>
  <c r="I28" i="1" s="1"/>
  <c r="J27" i="1"/>
  <c r="G29" i="1" l="1"/>
  <c r="I29" i="1" s="1"/>
  <c r="J28" i="1"/>
  <c r="C25" i="1"/>
  <c r="D25" i="1" s="1"/>
  <c r="F25" i="1" s="1"/>
  <c r="K24" i="1"/>
  <c r="L24" i="1" s="1"/>
  <c r="M24" i="1" s="1"/>
  <c r="K25" i="1" l="1"/>
  <c r="L25" i="1" s="1"/>
  <c r="M25" i="1" s="1"/>
  <c r="C26" i="1"/>
  <c r="G30" i="1"/>
  <c r="I30" i="1" s="1"/>
  <c r="J29" i="1"/>
  <c r="G31" i="1" l="1"/>
  <c r="I31" i="1" s="1"/>
  <c r="J30" i="1"/>
  <c r="D26" i="1"/>
  <c r="F26" i="1" s="1"/>
  <c r="C27" i="1" l="1"/>
  <c r="K26" i="1"/>
  <c r="L26" i="1" s="1"/>
  <c r="M26" i="1" s="1"/>
  <c r="G32" i="1"/>
  <c r="I32" i="1" s="1"/>
  <c r="J31" i="1"/>
  <c r="G33" i="1" l="1"/>
  <c r="I33" i="1" s="1"/>
  <c r="J32" i="1"/>
  <c r="D27" i="1"/>
  <c r="F27" i="1" s="1"/>
  <c r="C28" i="1" l="1"/>
  <c r="K27" i="1"/>
  <c r="L27" i="1" s="1"/>
  <c r="M27" i="1" s="1"/>
  <c r="G34" i="1"/>
  <c r="I34" i="1" s="1"/>
  <c r="J33" i="1"/>
  <c r="G35" i="1" l="1"/>
  <c r="I35" i="1" s="1"/>
  <c r="J34" i="1"/>
  <c r="D28" i="1"/>
  <c r="F28" i="1" s="1"/>
  <c r="C29" i="1" l="1"/>
  <c r="K28" i="1"/>
  <c r="L28" i="1" s="1"/>
  <c r="M28" i="1" s="1"/>
  <c r="G36" i="1"/>
  <c r="I36" i="1" s="1"/>
  <c r="J35" i="1"/>
  <c r="G37" i="1" l="1"/>
  <c r="I37" i="1" s="1"/>
  <c r="J36" i="1"/>
  <c r="D29" i="1"/>
  <c r="F29" i="1" s="1"/>
  <c r="C30" i="1" l="1"/>
  <c r="K29" i="1"/>
  <c r="L29" i="1" s="1"/>
  <c r="M29" i="1" s="1"/>
  <c r="G38" i="1"/>
  <c r="I38" i="1" s="1"/>
  <c r="J37" i="1"/>
  <c r="G39" i="1" l="1"/>
  <c r="I39" i="1" s="1"/>
  <c r="J38" i="1"/>
  <c r="D30" i="1"/>
  <c r="F30" i="1"/>
  <c r="C31" i="1" l="1"/>
  <c r="K30" i="1"/>
  <c r="L30" i="1" s="1"/>
  <c r="M30" i="1" s="1"/>
  <c r="G40" i="1"/>
  <c r="I40" i="1" s="1"/>
  <c r="J39" i="1"/>
  <c r="G41" i="1" l="1"/>
  <c r="I41" i="1" s="1"/>
  <c r="J40" i="1"/>
  <c r="D31" i="1"/>
  <c r="F31" i="1" s="1"/>
  <c r="C32" i="1" l="1"/>
  <c r="D32" i="1" s="1"/>
  <c r="F32" i="1" s="1"/>
  <c r="K31" i="1"/>
  <c r="L31" i="1" s="1"/>
  <c r="M31" i="1" s="1"/>
  <c r="G42" i="1"/>
  <c r="I42" i="1" s="1"/>
  <c r="J41" i="1"/>
  <c r="G43" i="1" l="1"/>
  <c r="I43" i="1" s="1"/>
  <c r="J42" i="1"/>
  <c r="C33" i="1"/>
  <c r="K32" i="1"/>
  <c r="L32" i="1" s="1"/>
  <c r="M32" i="1" s="1"/>
  <c r="D33" i="1" l="1"/>
  <c r="F33" i="1" s="1"/>
  <c r="G44" i="1"/>
  <c r="I44" i="1" s="1"/>
  <c r="J43" i="1"/>
  <c r="G45" i="1" l="1"/>
  <c r="I45" i="1" s="1"/>
  <c r="J44" i="1"/>
  <c r="C34" i="1"/>
  <c r="K33" i="1"/>
  <c r="L33" i="1" s="1"/>
  <c r="M33" i="1" s="1"/>
  <c r="D34" i="1" l="1"/>
  <c r="F34" i="1" s="1"/>
  <c r="G46" i="1"/>
  <c r="I46" i="1" s="1"/>
  <c r="J45" i="1"/>
  <c r="C35" i="1" l="1"/>
  <c r="K34" i="1"/>
  <c r="L34" i="1" s="1"/>
  <c r="M34" i="1" s="1"/>
  <c r="G47" i="1"/>
  <c r="I47" i="1" s="1"/>
  <c r="J46" i="1"/>
  <c r="G48" i="1" l="1"/>
  <c r="I48" i="1" s="1"/>
  <c r="J47" i="1"/>
  <c r="D35" i="1"/>
  <c r="F35" i="1"/>
  <c r="C36" i="1" l="1"/>
  <c r="D36" i="1" s="1"/>
  <c r="F36" i="1" s="1"/>
  <c r="K35" i="1"/>
  <c r="L35" i="1" s="1"/>
  <c r="M35" i="1" s="1"/>
  <c r="Y12" i="1" s="1"/>
  <c r="G49" i="1"/>
  <c r="I49" i="1" s="1"/>
  <c r="J48" i="1"/>
  <c r="G50" i="1" l="1"/>
  <c r="I50" i="1" s="1"/>
  <c r="J49" i="1"/>
  <c r="C37" i="1"/>
  <c r="K36" i="1"/>
  <c r="L36" i="1" s="1"/>
  <c r="M36" i="1" s="1"/>
  <c r="D37" i="1" l="1"/>
  <c r="F37" i="1" s="1"/>
  <c r="G51" i="1"/>
  <c r="I51" i="1" s="1"/>
  <c r="J50" i="1"/>
  <c r="G52" i="1" l="1"/>
  <c r="I52" i="1" s="1"/>
  <c r="J51" i="1"/>
  <c r="C38" i="1"/>
  <c r="K37" i="1"/>
  <c r="L37" i="1" s="1"/>
  <c r="M37" i="1" s="1"/>
  <c r="D38" i="1" l="1"/>
  <c r="F38" i="1"/>
  <c r="G53" i="1"/>
  <c r="I53" i="1" s="1"/>
  <c r="J52" i="1"/>
  <c r="G54" i="1" l="1"/>
  <c r="I54" i="1" s="1"/>
  <c r="J53" i="1"/>
  <c r="C39" i="1"/>
  <c r="D39" i="1" s="1"/>
  <c r="F39" i="1" s="1"/>
  <c r="K38" i="1"/>
  <c r="L38" i="1" s="1"/>
  <c r="M38" i="1" s="1"/>
  <c r="C40" i="1" l="1"/>
  <c r="D40" i="1" s="1"/>
  <c r="F40" i="1" s="1"/>
  <c r="K39" i="1"/>
  <c r="L39" i="1" s="1"/>
  <c r="M39" i="1" s="1"/>
  <c r="G55" i="1"/>
  <c r="I55" i="1" s="1"/>
  <c r="J54" i="1"/>
  <c r="G56" i="1" l="1"/>
  <c r="I56" i="1" s="1"/>
  <c r="J55" i="1"/>
  <c r="C41" i="1"/>
  <c r="K40" i="1"/>
  <c r="L40" i="1" s="1"/>
  <c r="M40" i="1" s="1"/>
  <c r="D41" i="1" l="1"/>
  <c r="F41" i="1"/>
  <c r="G57" i="1"/>
  <c r="I57" i="1" s="1"/>
  <c r="J56" i="1"/>
  <c r="G58" i="1" l="1"/>
  <c r="I58" i="1" s="1"/>
  <c r="J57" i="1"/>
  <c r="C42" i="1"/>
  <c r="K41" i="1"/>
  <c r="L41" i="1" s="1"/>
  <c r="M41" i="1" s="1"/>
  <c r="D42" i="1" l="1"/>
  <c r="F42" i="1" s="1"/>
  <c r="G59" i="1"/>
  <c r="I59" i="1" s="1"/>
  <c r="J58" i="1"/>
  <c r="C43" i="1" l="1"/>
  <c r="K42" i="1"/>
  <c r="L42" i="1" s="1"/>
  <c r="M42" i="1" s="1"/>
  <c r="G60" i="1"/>
  <c r="I60" i="1" s="1"/>
  <c r="J59" i="1"/>
  <c r="G61" i="1" l="1"/>
  <c r="I61" i="1" s="1"/>
  <c r="J60" i="1"/>
  <c r="D43" i="1"/>
  <c r="F43" i="1" s="1"/>
  <c r="C44" i="1" l="1"/>
  <c r="D44" i="1" s="1"/>
  <c r="F44" i="1" s="1"/>
  <c r="K43" i="1"/>
  <c r="L43" i="1" s="1"/>
  <c r="M43" i="1" s="1"/>
  <c r="G62" i="1"/>
  <c r="I62" i="1" s="1"/>
  <c r="J61" i="1"/>
  <c r="G63" i="1" l="1"/>
  <c r="I63" i="1" s="1"/>
  <c r="J62" i="1"/>
  <c r="C45" i="1"/>
  <c r="D45" i="1" s="1"/>
  <c r="F45" i="1" s="1"/>
  <c r="K44" i="1"/>
  <c r="L44" i="1" s="1"/>
  <c r="M44" i="1" s="1"/>
  <c r="C46" i="1" l="1"/>
  <c r="K45" i="1"/>
  <c r="L45" i="1" s="1"/>
  <c r="M45" i="1" s="1"/>
  <c r="G64" i="1"/>
  <c r="I64" i="1" s="1"/>
  <c r="J63" i="1"/>
  <c r="G65" i="1" l="1"/>
  <c r="I65" i="1" s="1"/>
  <c r="J64" i="1"/>
  <c r="D46" i="1"/>
  <c r="F46" i="1" s="1"/>
  <c r="C47" i="1" l="1"/>
  <c r="K46" i="1"/>
  <c r="L46" i="1" s="1"/>
  <c r="M46" i="1" s="1"/>
  <c r="G66" i="1"/>
  <c r="I66" i="1" s="1"/>
  <c r="J65" i="1"/>
  <c r="G67" i="1" l="1"/>
  <c r="I67" i="1" s="1"/>
  <c r="J66" i="1"/>
  <c r="D47" i="1"/>
  <c r="F47" i="1" s="1"/>
  <c r="C48" i="1" l="1"/>
  <c r="D48" i="1" s="1"/>
  <c r="F48" i="1" s="1"/>
  <c r="K47" i="1"/>
  <c r="L47" i="1" s="1"/>
  <c r="M47" i="1" s="1"/>
  <c r="Z12" i="1" s="1"/>
  <c r="G68" i="1"/>
  <c r="I68" i="1" s="1"/>
  <c r="J67" i="1"/>
  <c r="G69" i="1" l="1"/>
  <c r="I69" i="1" s="1"/>
  <c r="J68" i="1"/>
  <c r="C49" i="1"/>
  <c r="D49" i="1" s="1"/>
  <c r="F49" i="1" s="1"/>
  <c r="K48" i="1"/>
  <c r="L48" i="1" s="1"/>
  <c r="M48" i="1" s="1"/>
  <c r="C50" i="1" l="1"/>
  <c r="K49" i="1"/>
  <c r="L49" i="1" s="1"/>
  <c r="M49" i="1" s="1"/>
  <c r="G70" i="1"/>
  <c r="I70" i="1" s="1"/>
  <c r="J69" i="1"/>
  <c r="G71" i="1" l="1"/>
  <c r="I71" i="1" s="1"/>
  <c r="J70" i="1"/>
  <c r="D50" i="1"/>
  <c r="F50" i="1" s="1"/>
  <c r="C51" i="1" l="1"/>
  <c r="K50" i="1"/>
  <c r="L50" i="1" s="1"/>
  <c r="M50" i="1" s="1"/>
  <c r="G72" i="1"/>
  <c r="I72" i="1" s="1"/>
  <c r="J71" i="1"/>
  <c r="G73" i="1" l="1"/>
  <c r="I73" i="1" s="1"/>
  <c r="J72" i="1"/>
  <c r="D51" i="1"/>
  <c r="F51" i="1" s="1"/>
  <c r="C52" i="1" l="1"/>
  <c r="D52" i="1" s="1"/>
  <c r="F52" i="1" s="1"/>
  <c r="K51" i="1"/>
  <c r="L51" i="1" s="1"/>
  <c r="M51" i="1" s="1"/>
  <c r="G74" i="1"/>
  <c r="I74" i="1" s="1"/>
  <c r="J73" i="1"/>
  <c r="G75" i="1" l="1"/>
  <c r="I75" i="1" s="1"/>
  <c r="J74" i="1"/>
  <c r="C53" i="1"/>
  <c r="K52" i="1"/>
  <c r="L52" i="1" s="1"/>
  <c r="M52" i="1" s="1"/>
  <c r="D53" i="1" l="1"/>
  <c r="F53" i="1" s="1"/>
  <c r="G76" i="1"/>
  <c r="I76" i="1" s="1"/>
  <c r="J76" i="1" s="1"/>
  <c r="J75" i="1"/>
  <c r="C54" i="1" l="1"/>
  <c r="K53" i="1"/>
  <c r="L53" i="1" s="1"/>
  <c r="M53" i="1" s="1"/>
  <c r="D54" i="1" l="1"/>
  <c r="F54" i="1" s="1"/>
  <c r="C55" i="1" l="1"/>
  <c r="K54" i="1"/>
  <c r="L54" i="1" s="1"/>
  <c r="M54" i="1" s="1"/>
  <c r="D55" i="1" l="1"/>
  <c r="F55" i="1" l="1"/>
  <c r="C56" i="1" l="1"/>
  <c r="D56" i="1" s="1"/>
  <c r="F56" i="1" s="1"/>
  <c r="K55" i="1"/>
  <c r="L55" i="1" l="1"/>
  <c r="M55" i="1" s="1"/>
  <c r="C57" i="1"/>
  <c r="K56" i="1"/>
  <c r="L56" i="1" s="1"/>
  <c r="M56" i="1" s="1"/>
  <c r="D57" i="1" l="1"/>
  <c r="F57" i="1" s="1"/>
  <c r="C58" i="1" l="1"/>
  <c r="K57" i="1"/>
  <c r="L57" i="1" s="1"/>
  <c r="M57" i="1" s="1"/>
  <c r="D58" i="1" l="1"/>
  <c r="F58" i="1"/>
  <c r="C59" i="1" l="1"/>
  <c r="K58" i="1"/>
  <c r="L58" i="1" s="1"/>
  <c r="M58" i="1" s="1"/>
  <c r="D59" i="1" l="1"/>
  <c r="F59" i="1"/>
  <c r="C60" i="1" l="1"/>
  <c r="K59" i="1"/>
  <c r="L59" i="1" s="1"/>
  <c r="M59" i="1" s="1"/>
  <c r="AA12" i="1" s="1"/>
  <c r="D60" i="1" l="1"/>
  <c r="F60" i="1" s="1"/>
  <c r="C61" i="1" l="1"/>
  <c r="K60" i="1"/>
  <c r="L60" i="1" s="1"/>
  <c r="M60" i="1" s="1"/>
  <c r="D61" i="1" l="1"/>
  <c r="F61" i="1" s="1"/>
  <c r="C62" i="1" l="1"/>
  <c r="D62" i="1" s="1"/>
  <c r="F62" i="1" s="1"/>
  <c r="K61" i="1"/>
  <c r="L61" i="1" s="1"/>
  <c r="M61" i="1" s="1"/>
  <c r="C63" i="1" l="1"/>
  <c r="K62" i="1"/>
  <c r="L62" i="1" s="1"/>
  <c r="M62" i="1" s="1"/>
  <c r="D63" i="1" l="1"/>
  <c r="F63" i="1" s="1"/>
  <c r="C64" i="1" l="1"/>
  <c r="D64" i="1" s="1"/>
  <c r="F64" i="1" s="1"/>
  <c r="K63" i="1"/>
  <c r="L63" i="1" s="1"/>
  <c r="M63" i="1" s="1"/>
  <c r="C65" i="1" l="1"/>
  <c r="D65" i="1" s="1"/>
  <c r="F65" i="1" s="1"/>
  <c r="K64" i="1"/>
  <c r="L64" i="1" s="1"/>
  <c r="M64" i="1" s="1"/>
  <c r="C66" i="1" l="1"/>
  <c r="K65" i="1"/>
  <c r="L65" i="1" s="1"/>
  <c r="M65" i="1" s="1"/>
  <c r="D66" i="1" l="1"/>
  <c r="F66" i="1" s="1"/>
  <c r="C67" i="1" l="1"/>
  <c r="K66" i="1"/>
  <c r="L66" i="1" s="1"/>
  <c r="M66" i="1" s="1"/>
  <c r="D67" i="1" l="1"/>
  <c r="F67" i="1" s="1"/>
  <c r="C68" i="1" l="1"/>
  <c r="D68" i="1" s="1"/>
  <c r="F68" i="1" s="1"/>
  <c r="K67" i="1"/>
  <c r="L67" i="1" s="1"/>
  <c r="M67" i="1" s="1"/>
  <c r="C69" i="1" l="1"/>
  <c r="D69" i="1" s="1"/>
  <c r="F69" i="1" s="1"/>
  <c r="K68" i="1"/>
  <c r="L68" i="1" s="1"/>
  <c r="M68" i="1" s="1"/>
  <c r="C70" i="1" l="1"/>
  <c r="K69" i="1"/>
  <c r="L69" i="1" s="1"/>
  <c r="M69" i="1" s="1"/>
  <c r="D70" i="1" l="1"/>
  <c r="F70" i="1" s="1"/>
  <c r="C71" i="1" l="1"/>
  <c r="K70" i="1"/>
  <c r="L70" i="1" s="1"/>
  <c r="M70" i="1" s="1"/>
  <c r="D71" i="1" l="1"/>
  <c r="F71" i="1"/>
  <c r="C72" i="1" l="1"/>
  <c r="D72" i="1" s="1"/>
  <c r="F72" i="1" s="1"/>
  <c r="K71" i="1"/>
  <c r="L71" i="1" s="1"/>
  <c r="M71" i="1" s="1"/>
  <c r="AB12" i="1" s="1"/>
  <c r="C73" i="1" l="1"/>
  <c r="K72" i="1"/>
  <c r="L72" i="1" s="1"/>
  <c r="M72" i="1" s="1"/>
  <c r="D73" i="1" l="1"/>
  <c r="F73" i="1" s="1"/>
  <c r="C74" i="1" l="1"/>
  <c r="K73" i="1"/>
  <c r="L73" i="1" s="1"/>
  <c r="M73" i="1" s="1"/>
  <c r="D74" i="1" l="1"/>
  <c r="F74" i="1" s="1"/>
  <c r="C75" i="1" l="1"/>
  <c r="K74" i="1"/>
  <c r="L74" i="1" s="1"/>
  <c r="M74" i="1" s="1"/>
  <c r="D75" i="1" l="1"/>
  <c r="F75" i="1" s="1"/>
  <c r="C76" i="1" l="1"/>
  <c r="D76" i="1" s="1"/>
  <c r="F76" i="1" s="1"/>
  <c r="K76" i="1" s="1"/>
  <c r="L76" i="1" s="1"/>
  <c r="K75" i="1"/>
  <c r="L75" i="1" s="1"/>
  <c r="M75" i="1" s="1"/>
  <c r="M76" i="1" l="1"/>
  <c r="AC12" i="1" s="1"/>
  <c r="AJ19" i="1"/>
  <c r="AK19" i="1"/>
  <c r="AG20" i="1"/>
  <c r="AI20" i="1"/>
  <c r="AI19" i="1"/>
  <c r="AH21" i="1"/>
  <c r="AG21" i="1"/>
  <c r="AJ21" i="1"/>
  <c r="AH19" i="1"/>
  <c r="AL20" i="1"/>
  <c r="AL19" i="1"/>
  <c r="AK20" i="1"/>
  <c r="AH20" i="1"/>
  <c r="AG19" i="1"/>
  <c r="AI21" i="1"/>
  <c r="AJ20" i="1"/>
  <c r="AK21" i="1"/>
  <c r="AL21" i="1"/>
  <c r="AL23" i="1" l="1"/>
  <c r="AL24" i="1" s="1"/>
  <c r="AG23" i="1"/>
  <c r="AG24" i="1" s="1"/>
  <c r="X28" i="1" s="1"/>
  <c r="AJ23" i="1"/>
  <c r="AJ24" i="1" s="1"/>
  <c r="AH23" i="1"/>
  <c r="AH24" i="1" s="1"/>
  <c r="AI23" i="1"/>
  <c r="AI24" i="1" s="1"/>
  <c r="AK23" i="1"/>
  <c r="AK24" i="1" s="1"/>
  <c r="AC28" i="1" l="1"/>
  <c r="AC30" i="1" s="1"/>
  <c r="AB28" i="1"/>
  <c r="AB30" i="1" s="1"/>
  <c r="Z28" i="1"/>
  <c r="Z32" i="1" s="1"/>
  <c r="Y28" i="1"/>
  <c r="Y30" i="1" s="1"/>
  <c r="AA28" i="1"/>
  <c r="AA30" i="1" s="1"/>
  <c r="X30" i="1"/>
  <c r="X32" i="1"/>
  <c r="AC32" i="1"/>
  <c r="AB32" i="1"/>
  <c r="AA32" i="1"/>
  <c r="Z30" i="1"/>
  <c r="Y32" i="1" l="1"/>
</calcChain>
</file>

<file path=xl/sharedStrings.xml><?xml version="1.0" encoding="utf-8"?>
<sst xmlns="http://schemas.openxmlformats.org/spreadsheetml/2006/main" count="111" uniqueCount="55">
  <si>
    <t>PLAZO</t>
  </si>
  <si>
    <t>PASIVO</t>
  </si>
  <si>
    <t>DEP ACUM</t>
  </si>
  <si>
    <t>VL</t>
  </si>
  <si>
    <t>DT</t>
  </si>
  <si>
    <t>AIRD</t>
  </si>
  <si>
    <t>IRD-PL</t>
  </si>
  <si>
    <t>Tasa Legal</t>
  </si>
  <si>
    <t>PAGO</t>
  </si>
  <si>
    <t>SI</t>
  </si>
  <si>
    <t>CF</t>
  </si>
  <si>
    <t>SF</t>
  </si>
  <si>
    <t>DEP</t>
  </si>
  <si>
    <t>ACTIVO</t>
  </si>
  <si>
    <t>Estado de resultados</t>
  </si>
  <si>
    <t>Conciliacion</t>
  </si>
  <si>
    <t>TASA</t>
  </si>
  <si>
    <t>UAI</t>
  </si>
  <si>
    <t>VP</t>
  </si>
  <si>
    <t>Ventas</t>
  </si>
  <si>
    <t>XXXXX</t>
  </si>
  <si>
    <t>Costo de ventas</t>
  </si>
  <si>
    <t>(+) GF</t>
  </si>
  <si>
    <t>Utilidad bruta</t>
  </si>
  <si>
    <t>(+) Dep</t>
  </si>
  <si>
    <t>Gastos de administración</t>
  </si>
  <si>
    <t>(-) Pagos</t>
  </si>
  <si>
    <t>Gastos de ventas</t>
  </si>
  <si>
    <t>Otros, neto</t>
  </si>
  <si>
    <t>utilidad taxx</t>
  </si>
  <si>
    <t>Utilidad operativa</t>
  </si>
  <si>
    <t>ipmuesto corriente</t>
  </si>
  <si>
    <t>Gastos financieros</t>
  </si>
  <si>
    <t>Diferencia de cambio</t>
  </si>
  <si>
    <t>Utilidad antes de impuestos</t>
  </si>
  <si>
    <t>Impuesto a la renta-corriente</t>
  </si>
  <si>
    <t>Impuesto a la renta-diferido</t>
  </si>
  <si>
    <t>Utilidad neta</t>
  </si>
  <si>
    <t>tasa efectiva</t>
  </si>
  <si>
    <t>EL</t>
  </si>
  <si>
    <t>DIFERIDO</t>
  </si>
  <si>
    <t>ES MAS FACIL</t>
  </si>
  <si>
    <t>QUE TU EX…......</t>
  </si>
  <si>
    <t>IMPUESTOS DIFERIDOS CON LA NIIF 16</t>
  </si>
  <si>
    <t>…. El diferido es mas easy que tu EX ….</t>
  </si>
  <si>
    <t>CONTRATO DE ARRENDAMIENTO OPERATIVO - POSICION DE ARRENDATARIO</t>
  </si>
  <si>
    <t>ACTIVO POR DERECHO DE USO</t>
  </si>
  <si>
    <t>PASIVO POR ARRENDAMIENTO</t>
  </si>
  <si>
    <t>D</t>
  </si>
  <si>
    <t>H</t>
  </si>
  <si>
    <t xml:space="preserve">VL </t>
  </si>
  <si>
    <t>NIIF 16</t>
  </si>
  <si>
    <t>IMPUESTO DIFERIDO EN RTDOS</t>
  </si>
  <si>
    <t>impuesto por pagar</t>
  </si>
  <si>
    <t>se declara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</si>
</sst>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i/>
      <sz val="22"/>
      <color theme="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9" fontId="2" fillId="3" borderId="2" xfId="0" applyNumberFormat="1" applyFont="1" applyFill="1" applyBorder="1" applyAlignment="1">
      <alignment horizontal="center"/>
    </xf>
    <xf numFmtId="0" fontId="0" fillId="0" borderId="3" xfId="0" applyBorder="1"/>
    <xf numFmtId="3" fontId="0" fillId="0" borderId="4" xfId="0" applyNumberFormat="1" applyBorder="1"/>
    <xf numFmtId="3" fontId="0" fillId="0" borderId="5" xfId="0" applyNumberFormat="1" applyBorder="1"/>
    <xf numFmtId="0" fontId="0" fillId="0" borderId="6" xfId="0" applyBorder="1"/>
    <xf numFmtId="3" fontId="0" fillId="0" borderId="7" xfId="0" applyNumberFormat="1" applyBorder="1"/>
    <xf numFmtId="0" fontId="0" fillId="0" borderId="8" xfId="0" applyBorder="1"/>
    <xf numFmtId="3" fontId="0" fillId="0" borderId="9" xfId="0" applyNumberFormat="1" applyBorder="1"/>
    <xf numFmtId="3" fontId="0" fillId="0" borderId="10" xfId="0" applyNumberForma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Border="1"/>
    <xf numFmtId="3" fontId="0" fillId="0" borderId="0" xfId="0" applyNumberFormat="1" applyBorder="1"/>
    <xf numFmtId="0" fontId="9" fillId="0" borderId="0" xfId="0" applyFont="1"/>
    <xf numFmtId="0" fontId="10" fillId="0" borderId="0" xfId="0" applyFont="1"/>
    <xf numFmtId="0" fontId="11" fillId="9" borderId="0" xfId="0" applyFont="1" applyFill="1"/>
    <xf numFmtId="0" fontId="3" fillId="9" borderId="0" xfId="0" applyFont="1" applyFill="1"/>
    <xf numFmtId="0" fontId="2" fillId="2" borderId="0" xfId="0" applyFont="1" applyFill="1"/>
    <xf numFmtId="3" fontId="2" fillId="2" borderId="0" xfId="0" applyNumberFormat="1" applyFont="1" applyFill="1"/>
    <xf numFmtId="10" fontId="2" fillId="2" borderId="0" xfId="0" applyNumberFormat="1" applyFont="1" applyFill="1"/>
    <xf numFmtId="0" fontId="0" fillId="11" borderId="0" xfId="0" applyFill="1"/>
    <xf numFmtId="0" fontId="2" fillId="11" borderId="0" xfId="0" applyFont="1" applyFill="1" applyAlignment="1">
      <alignment horizontal="center"/>
    </xf>
    <xf numFmtId="3" fontId="0" fillId="11" borderId="0" xfId="0" applyNumberFormat="1" applyFill="1"/>
    <xf numFmtId="0" fontId="2" fillId="3" borderId="3" xfId="0" applyFont="1" applyFill="1" applyBorder="1"/>
    <xf numFmtId="0" fontId="0" fillId="3" borderId="4" xfId="0" applyFill="1" applyBorder="1"/>
    <xf numFmtId="3" fontId="0" fillId="4" borderId="0" xfId="0" applyNumberFormat="1" applyFill="1" applyBorder="1"/>
    <xf numFmtId="0" fontId="2" fillId="4" borderId="3" xfId="0" applyFont="1" applyFill="1" applyBorder="1"/>
    <xf numFmtId="0" fontId="0" fillId="4" borderId="4" xfId="0" applyFill="1" applyBorder="1"/>
    <xf numFmtId="0" fontId="2" fillId="4" borderId="5" xfId="0" applyFont="1" applyFill="1" applyBorder="1" applyAlignment="1">
      <alignment horizontal="center"/>
    </xf>
    <xf numFmtId="3" fontId="0" fillId="4" borderId="0" xfId="0" applyNumberFormat="1" applyFill="1"/>
    <xf numFmtId="0" fontId="2" fillId="3" borderId="6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8" borderId="3" xfId="0" applyFill="1" applyBorder="1"/>
    <xf numFmtId="0" fontId="0" fillId="0" borderId="4" xfId="0" applyBorder="1"/>
    <xf numFmtId="3" fontId="0" fillId="4" borderId="4" xfId="0" applyNumberFormat="1" applyFill="1" applyBorder="1"/>
    <xf numFmtId="0" fontId="0" fillId="8" borderId="6" xfId="0" applyFill="1" applyBorder="1"/>
    <xf numFmtId="0" fontId="0" fillId="8" borderId="8" xfId="0" applyFill="1" applyBorder="1"/>
    <xf numFmtId="0" fontId="0" fillId="0" borderId="9" xfId="0" applyBorder="1"/>
    <xf numFmtId="3" fontId="0" fillId="4" borderId="9" xfId="0" applyNumberFormat="1" applyFill="1" applyBorder="1"/>
    <xf numFmtId="3" fontId="0" fillId="10" borderId="9" xfId="0" applyNumberFormat="1" applyFill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/>
    <xf numFmtId="0" fontId="0" fillId="0" borderId="7" xfId="0" applyBorder="1"/>
    <xf numFmtId="0" fontId="0" fillId="0" borderId="6" xfId="0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/>
    <xf numFmtId="3" fontId="2" fillId="3" borderId="9" xfId="0" applyNumberFormat="1" applyFont="1" applyFill="1" applyBorder="1"/>
    <xf numFmtId="3" fontId="2" fillId="3" borderId="10" xfId="0" applyNumberFormat="1" applyFont="1" applyFill="1" applyBorder="1"/>
    <xf numFmtId="3" fontId="12" fillId="0" borderId="0" xfId="0" applyNumberFormat="1" applyFont="1" applyBorder="1"/>
    <xf numFmtId="3" fontId="12" fillId="0" borderId="7" xfId="0" applyNumberFormat="1" applyFont="1" applyBorder="1"/>
    <xf numFmtId="3" fontId="5" fillId="0" borderId="0" xfId="0" applyNumberFormat="1" applyFont="1" applyBorder="1"/>
    <xf numFmtId="3" fontId="5" fillId="0" borderId="7" xfId="0" applyNumberFormat="1" applyFont="1" applyBorder="1"/>
    <xf numFmtId="0" fontId="5" fillId="0" borderId="0" xfId="0" applyFont="1" applyAlignment="1">
      <alignment horizontal="left"/>
    </xf>
    <xf numFmtId="9" fontId="5" fillId="0" borderId="0" xfId="0" applyNumberFormat="1" applyFont="1"/>
    <xf numFmtId="3" fontId="5" fillId="0" borderId="0" xfId="0" applyNumberFormat="1" applyFont="1"/>
    <xf numFmtId="0" fontId="13" fillId="9" borderId="0" xfId="0" applyFont="1" applyFill="1"/>
    <xf numFmtId="0" fontId="14" fillId="0" borderId="0" xfId="0" applyFont="1"/>
    <xf numFmtId="0" fontId="14" fillId="0" borderId="3" xfId="0" applyFont="1" applyBorder="1"/>
    <xf numFmtId="0" fontId="14" fillId="0" borderId="4" xfId="0" applyFont="1" applyBorder="1"/>
    <xf numFmtId="0" fontId="14" fillId="0" borderId="5" xfId="0" applyFont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6" fillId="0" borderId="8" xfId="0" applyFont="1" applyBorder="1"/>
    <xf numFmtId="0" fontId="14" fillId="0" borderId="9" xfId="0" applyFont="1" applyBorder="1"/>
    <xf numFmtId="0" fontId="14" fillId="0" borderId="10" xfId="0" applyFont="1" applyBorder="1"/>
    <xf numFmtId="0" fontId="6" fillId="6" borderId="0" xfId="0" applyFont="1" applyFill="1"/>
    <xf numFmtId="0" fontId="14" fillId="6" borderId="0" xfId="0" applyFont="1" applyFill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7" borderId="0" xfId="0" applyFont="1" applyFill="1"/>
    <xf numFmtId="3" fontId="15" fillId="7" borderId="0" xfId="0" applyNumberFormat="1" applyFont="1" applyFill="1" applyAlignment="1">
      <alignment horizontal="center"/>
    </xf>
    <xf numFmtId="164" fontId="6" fillId="6" borderId="0" xfId="1" applyNumberFormat="1" applyFont="1" applyFill="1"/>
    <xf numFmtId="0" fontId="6" fillId="5" borderId="0" xfId="0" applyFont="1" applyFill="1"/>
    <xf numFmtId="164" fontId="16" fillId="5" borderId="0" xfId="1" applyNumberFormat="1" applyFont="1" applyFill="1"/>
    <xf numFmtId="10" fontId="6" fillId="0" borderId="0" xfId="2" applyNumberFormat="1" applyFont="1"/>
    <xf numFmtId="3" fontId="6" fillId="4" borderId="8" xfId="0" applyNumberFormat="1" applyFont="1" applyFill="1" applyBorder="1"/>
    <xf numFmtId="3" fontId="6" fillId="4" borderId="9" xfId="0" applyNumberFormat="1" applyFont="1" applyFill="1" applyBorder="1"/>
    <xf numFmtId="3" fontId="6" fillId="4" borderId="10" xfId="0" applyNumberFormat="1" applyFont="1" applyFill="1" applyBorder="1"/>
    <xf numFmtId="0" fontId="2" fillId="4" borderId="6" xfId="0" applyFont="1" applyFill="1" applyBorder="1"/>
    <xf numFmtId="0" fontId="2" fillId="4" borderId="0" xfId="0" applyFont="1" applyFill="1" applyBorder="1"/>
    <xf numFmtId="3" fontId="2" fillId="4" borderId="0" xfId="0" applyNumberFormat="1" applyFont="1" applyFill="1" applyBorder="1"/>
    <xf numFmtId="3" fontId="2" fillId="4" borderId="7" xfId="0" applyNumberFormat="1" applyFont="1" applyFill="1" applyBorder="1"/>
    <xf numFmtId="10" fontId="16" fillId="6" borderId="0" xfId="0" applyNumberFormat="1" applyFont="1" applyFill="1" applyAlignment="1">
      <alignment horizontal="center"/>
    </xf>
    <xf numFmtId="9" fontId="14" fillId="0" borderId="0" xfId="0" applyNumberFormat="1" applyFont="1"/>
    <xf numFmtId="3" fontId="16" fillId="4" borderId="0" xfId="0" applyNumberFormat="1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36121</xdr:colOff>
      <xdr:row>22</xdr:row>
      <xdr:rowOff>97989</xdr:rowOff>
    </xdr:from>
    <xdr:to>
      <xdr:col>38</xdr:col>
      <xdr:colOff>739171</xdr:colOff>
      <xdr:row>26</xdr:row>
      <xdr:rowOff>45410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373C4B9B-F113-5A70-7339-D046EB8CBCFD}"/>
            </a:ext>
          </a:extLst>
        </xdr:cNvPr>
        <xdr:cNvSpPr/>
      </xdr:nvSpPr>
      <xdr:spPr>
        <a:xfrm rot="1062281">
          <a:off x="30292491" y="4380098"/>
          <a:ext cx="703050" cy="750834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58EB-FCDC-45C7-9081-9824349A276B}">
  <dimension ref="A1:A5"/>
  <sheetViews>
    <sheetView workbookViewId="0">
      <selection activeCell="C3" sqref="C3"/>
    </sheetView>
  </sheetViews>
  <sheetFormatPr baseColWidth="10" defaultRowHeight="14.25"/>
  <cols>
    <col min="1" max="1" width="26.125" bestFit="1" customWidth="1"/>
  </cols>
  <sheetData>
    <row r="1" spans="1:1" ht="34.5">
      <c r="A1" s="15" t="s">
        <v>39</v>
      </c>
    </row>
    <row r="2" spans="1:1" ht="34.5">
      <c r="A2" s="15" t="s">
        <v>40</v>
      </c>
    </row>
    <row r="3" spans="1:1" ht="34.5">
      <c r="A3" s="15" t="s">
        <v>41</v>
      </c>
    </row>
    <row r="4" spans="1:1" ht="34.5">
      <c r="A4" s="15" t="s">
        <v>42</v>
      </c>
    </row>
    <row r="5" spans="1:1" ht="34.5">
      <c r="A5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CA22F-92DF-4871-8C52-A321383A6148}">
  <dimension ref="A1:AL76"/>
  <sheetViews>
    <sheetView tabSelected="1" topLeftCell="U9" zoomScale="115" zoomScaleNormal="115" workbookViewId="0">
      <selection activeCell="AD35" sqref="AD35"/>
    </sheetView>
  </sheetViews>
  <sheetFormatPr baseColWidth="10" defaultRowHeight="15.75"/>
  <cols>
    <col min="1" max="1" width="4.875" bestFit="1" customWidth="1"/>
    <col min="2" max="2" width="2.75" bestFit="1" customWidth="1"/>
    <col min="3" max="3" width="9.5" customWidth="1"/>
    <col min="4" max="4" width="8.75" customWidth="1"/>
    <col min="6" max="6" width="10.375" bestFit="1" customWidth="1"/>
    <col min="21" max="29" width="11" style="66"/>
    <col min="31" max="31" width="16.125" bestFit="1" customWidth="1"/>
    <col min="32" max="32" width="4.5" bestFit="1" customWidth="1"/>
  </cols>
  <sheetData>
    <row r="1" spans="1:38" s="22" customFormat="1" ht="28.5">
      <c r="A1" s="21" t="s">
        <v>43</v>
      </c>
      <c r="U1" s="65"/>
      <c r="V1" s="65"/>
      <c r="W1" s="65"/>
      <c r="X1" s="65"/>
      <c r="Y1" s="65"/>
      <c r="Z1" s="65"/>
      <c r="AA1" s="65"/>
      <c r="AB1" s="65"/>
      <c r="AC1" s="65"/>
    </row>
    <row r="2" spans="1:38" s="22" customFormat="1" ht="28.5">
      <c r="A2" s="21" t="s">
        <v>44</v>
      </c>
      <c r="U2" s="65"/>
      <c r="V2" s="65"/>
      <c r="W2" s="65"/>
      <c r="X2" s="65"/>
      <c r="Y2" s="65"/>
      <c r="Z2" s="65"/>
      <c r="AA2" s="65"/>
      <c r="AB2" s="65"/>
      <c r="AC2" s="65"/>
    </row>
    <row r="3" spans="1:38" ht="21">
      <c r="A3" s="20" t="s">
        <v>45</v>
      </c>
    </row>
    <row r="4" spans="1:38" ht="12" customHeight="1">
      <c r="C4" s="23" t="s">
        <v>0</v>
      </c>
      <c r="D4" s="23">
        <v>60</v>
      </c>
    </row>
    <row r="5" spans="1:38" ht="12" customHeight="1">
      <c r="C5" s="23" t="s">
        <v>8</v>
      </c>
      <c r="D5" s="24">
        <v>100000</v>
      </c>
    </row>
    <row r="6" spans="1:38" ht="12" customHeight="1">
      <c r="C6" s="23" t="s">
        <v>16</v>
      </c>
      <c r="D6" s="25">
        <v>0.01</v>
      </c>
      <c r="F6" s="24">
        <f>+F10/D4</f>
        <v>74925.064010373389</v>
      </c>
    </row>
    <row r="7" spans="1:38" ht="12" customHeight="1">
      <c r="C7" s="23" t="s">
        <v>18</v>
      </c>
      <c r="D7" s="24">
        <f>-PV(D6,D4,D5,0,0)</f>
        <v>4495503.8406224037</v>
      </c>
    </row>
    <row r="8" spans="1:38" ht="12" customHeight="1"/>
    <row r="9" spans="1:38" ht="12" customHeight="1">
      <c r="C9" s="26"/>
      <c r="D9" s="26"/>
      <c r="E9" s="26"/>
      <c r="F9" s="27" t="s">
        <v>48</v>
      </c>
      <c r="G9" s="27" t="s">
        <v>49</v>
      </c>
    </row>
    <row r="10" spans="1:38" ht="12" customHeight="1" thickBot="1">
      <c r="C10" s="26" t="s">
        <v>46</v>
      </c>
      <c r="D10" s="26"/>
      <c r="E10" s="26"/>
      <c r="F10" s="35">
        <f>+D7</f>
        <v>4495503.8406224037</v>
      </c>
      <c r="G10" s="26"/>
    </row>
    <row r="11" spans="1:38" ht="12" customHeight="1">
      <c r="C11" s="26" t="s">
        <v>47</v>
      </c>
      <c r="D11" s="26"/>
      <c r="E11" s="26"/>
      <c r="F11" s="26"/>
      <c r="G11" s="28">
        <f>+F10</f>
        <v>4495503.8406224037</v>
      </c>
      <c r="U11" s="67"/>
      <c r="V11" s="68"/>
      <c r="W11" s="69"/>
      <c r="X11" s="70">
        <v>2023</v>
      </c>
      <c r="Y11" s="71">
        <f>+X11+1</f>
        <v>2024</v>
      </c>
      <c r="Z11" s="71">
        <f t="shared" ref="Z11" si="0">+Y11+1</f>
        <v>2025</v>
      </c>
      <c r="AA11" s="71">
        <f t="shared" ref="AA11" si="1">+Z11+1</f>
        <v>2026</v>
      </c>
      <c r="AB11" s="71">
        <f t="shared" ref="AB11" si="2">+AA11+1</f>
        <v>2027</v>
      </c>
      <c r="AC11" s="72">
        <f t="shared" ref="AC11" si="3">+AB11+1</f>
        <v>2028</v>
      </c>
    </row>
    <row r="12" spans="1:38" ht="15" customHeight="1" thickBot="1">
      <c r="U12" s="73" t="s">
        <v>52</v>
      </c>
      <c r="V12" s="74"/>
      <c r="W12" s="75"/>
      <c r="X12" s="86">
        <f>SUM(M17:M23)</f>
        <v>38222.003833267787</v>
      </c>
      <c r="Y12" s="87">
        <f>SUM(M24:M35)</f>
        <v>45190.385491303728</v>
      </c>
      <c r="Z12" s="87">
        <f>SUM(M36:M47)</f>
        <v>16713.112890194083</v>
      </c>
      <c r="AA12" s="87">
        <f>SUM(M48:M59)</f>
        <v>-15375.790666627421</v>
      </c>
      <c r="AB12" s="87">
        <f>SUM(M60:M71)</f>
        <v>-51534.370383944515</v>
      </c>
      <c r="AC12" s="88">
        <f>SUM(M72:M76)</f>
        <v>-33215.3411641926</v>
      </c>
    </row>
    <row r="13" spans="1:38" ht="12" customHeight="1"/>
    <row r="14" spans="1:38" ht="12" customHeight="1" thickBot="1"/>
    <row r="15" spans="1:38" ht="16.5" thickBot="1">
      <c r="C15" s="29" t="s">
        <v>1</v>
      </c>
      <c r="D15" s="30"/>
      <c r="E15" s="30"/>
      <c r="F15" s="1" t="s">
        <v>50</v>
      </c>
      <c r="G15" s="32" t="s">
        <v>2</v>
      </c>
      <c r="H15" s="33"/>
      <c r="I15" s="34"/>
      <c r="J15" s="2" t="s">
        <v>3</v>
      </c>
      <c r="K15" s="1" t="s">
        <v>4</v>
      </c>
      <c r="L15" s="1" t="s">
        <v>5</v>
      </c>
      <c r="M15" s="1" t="s">
        <v>6</v>
      </c>
      <c r="U15" s="76" t="s">
        <v>7</v>
      </c>
      <c r="V15" s="77"/>
      <c r="W15" s="77"/>
      <c r="X15" s="93">
        <v>0.3</v>
      </c>
      <c r="Y15" s="93">
        <v>0.3</v>
      </c>
      <c r="Z15" s="93">
        <v>0.3</v>
      </c>
      <c r="AA15" s="93">
        <v>0.3</v>
      </c>
      <c r="AB15" s="93">
        <v>0.3</v>
      </c>
      <c r="AC15" s="93">
        <v>0.3</v>
      </c>
    </row>
    <row r="16" spans="1:38" ht="16.5" thickBot="1">
      <c r="C16" s="36" t="s">
        <v>9</v>
      </c>
      <c r="D16" s="37" t="s">
        <v>10</v>
      </c>
      <c r="E16" s="37" t="s">
        <v>8</v>
      </c>
      <c r="F16" s="3" t="s">
        <v>1</v>
      </c>
      <c r="G16" s="38" t="s">
        <v>9</v>
      </c>
      <c r="H16" s="39" t="s">
        <v>12</v>
      </c>
      <c r="I16" s="40" t="s">
        <v>11</v>
      </c>
      <c r="J16" s="4" t="s">
        <v>13</v>
      </c>
      <c r="K16" s="3" t="s">
        <v>51</v>
      </c>
      <c r="L16" s="5">
        <v>0.3</v>
      </c>
      <c r="M16" s="5"/>
      <c r="U16" s="19" t="s">
        <v>14</v>
      </c>
      <c r="X16" s="78">
        <v>2023</v>
      </c>
      <c r="Y16" s="78">
        <f>+X16+1</f>
        <v>2024</v>
      </c>
      <c r="Z16" s="78">
        <f t="shared" ref="Z16:AC16" si="4">+Y16+1</f>
        <v>2025</v>
      </c>
      <c r="AA16" s="78">
        <f t="shared" si="4"/>
        <v>2026</v>
      </c>
      <c r="AB16" s="78">
        <f t="shared" si="4"/>
        <v>2027</v>
      </c>
      <c r="AC16" s="78">
        <f t="shared" si="4"/>
        <v>2028</v>
      </c>
      <c r="AE16" s="51" t="s">
        <v>15</v>
      </c>
      <c r="AF16" s="42"/>
      <c r="AG16" s="49">
        <v>2023</v>
      </c>
      <c r="AH16" s="49">
        <f>+AG16+1</f>
        <v>2024</v>
      </c>
      <c r="AI16" s="49">
        <f t="shared" ref="AI16:AL16" si="5">+AH16+1</f>
        <v>2025</v>
      </c>
      <c r="AJ16" s="49">
        <f t="shared" si="5"/>
        <v>2026</v>
      </c>
      <c r="AK16" s="49">
        <f t="shared" si="5"/>
        <v>2027</v>
      </c>
      <c r="AL16" s="50">
        <f t="shared" si="5"/>
        <v>2028</v>
      </c>
    </row>
    <row r="17" spans="1:38">
      <c r="A17" s="41">
        <v>2023</v>
      </c>
      <c r="B17" s="42">
        <v>1</v>
      </c>
      <c r="C17" s="7">
        <f>+G11</f>
        <v>4495503.8406224037</v>
      </c>
      <c r="D17" s="7">
        <f>+C17*$D$6</f>
        <v>44955.038406224041</v>
      </c>
      <c r="E17" s="7">
        <f>-D5</f>
        <v>-100000</v>
      </c>
      <c r="F17" s="43">
        <f>+C17+D17+E17</f>
        <v>4440458.8790286276</v>
      </c>
      <c r="G17" s="7">
        <v>0</v>
      </c>
      <c r="H17" s="7">
        <f>+F6</f>
        <v>74925.064010373389</v>
      </c>
      <c r="I17" s="7">
        <f>+G17+H17</f>
        <v>74925.064010373389</v>
      </c>
      <c r="J17" s="43">
        <f>+$F$10-I17</f>
        <v>4420578.7766120303</v>
      </c>
      <c r="K17" s="7">
        <f>+F17-J17</f>
        <v>19880.102416597307</v>
      </c>
      <c r="L17" s="7">
        <f>+K17*$L$16</f>
        <v>5964.0307249791922</v>
      </c>
      <c r="M17" s="8">
        <f>+L17</f>
        <v>5964.0307249791922</v>
      </c>
      <c r="AE17" s="89" t="s">
        <v>17</v>
      </c>
      <c r="AF17" s="90"/>
      <c r="AG17" s="91">
        <f>+X27</f>
        <v>1000000</v>
      </c>
      <c r="AH17" s="91">
        <f>+Y27</f>
        <v>1500000</v>
      </c>
      <c r="AI17" s="91">
        <f>+Z27</f>
        <v>2000000</v>
      </c>
      <c r="AJ17" s="91">
        <f>+AA27</f>
        <v>2500000</v>
      </c>
      <c r="AK17" s="91">
        <f>+AB27</f>
        <v>3000000</v>
      </c>
      <c r="AL17" s="92">
        <f>+AC27</f>
        <v>3500000</v>
      </c>
    </row>
    <row r="18" spans="1:38">
      <c r="A18" s="44">
        <v>2023</v>
      </c>
      <c r="B18" s="17">
        <f t="shared" ref="B18:B76" si="6">+B17+1</f>
        <v>2</v>
      </c>
      <c r="C18" s="18">
        <f>+F17</f>
        <v>4440458.8790286276</v>
      </c>
      <c r="D18" s="18">
        <f>+C18*$D$6</f>
        <v>44404.588790286274</v>
      </c>
      <c r="E18" s="18">
        <f>+E17</f>
        <v>-100000</v>
      </c>
      <c r="F18" s="31">
        <f>+C18+D18+E18</f>
        <v>4384863.467818914</v>
      </c>
      <c r="G18" s="18">
        <f>+I17</f>
        <v>74925.064010373389</v>
      </c>
      <c r="H18" s="18">
        <f>+H17</f>
        <v>74925.064010373389</v>
      </c>
      <c r="I18" s="18">
        <f>+G18+H18</f>
        <v>149850.12802074678</v>
      </c>
      <c r="J18" s="31">
        <f>+$F$10-I18</f>
        <v>4345653.712601657</v>
      </c>
      <c r="K18" s="18">
        <f t="shared" ref="K18:K76" si="7">+F18-J18</f>
        <v>39209.755217256956</v>
      </c>
      <c r="L18" s="18">
        <f>+K18*$L$16</f>
        <v>11762.926565177086</v>
      </c>
      <c r="M18" s="10">
        <f>+L18-L17</f>
        <v>5798.8958401978934</v>
      </c>
      <c r="U18" s="66" t="s">
        <v>19</v>
      </c>
      <c r="X18" s="79" t="s">
        <v>20</v>
      </c>
      <c r="Y18" s="79" t="s">
        <v>20</v>
      </c>
      <c r="Z18" s="79" t="s">
        <v>20</v>
      </c>
      <c r="AA18" s="79" t="s">
        <v>20</v>
      </c>
      <c r="AB18" s="79" t="s">
        <v>20</v>
      </c>
      <c r="AC18" s="79" t="s">
        <v>20</v>
      </c>
      <c r="AE18" s="9"/>
      <c r="AF18" s="17"/>
      <c r="AG18" s="17"/>
      <c r="AH18" s="17"/>
      <c r="AI18" s="17"/>
      <c r="AJ18" s="17"/>
      <c r="AK18" s="17"/>
      <c r="AL18" s="52"/>
    </row>
    <row r="19" spans="1:38">
      <c r="A19" s="44">
        <v>2023</v>
      </c>
      <c r="B19" s="17">
        <f t="shared" si="6"/>
        <v>3</v>
      </c>
      <c r="C19" s="18">
        <f>+F18</f>
        <v>4384863.467818914</v>
      </c>
      <c r="D19" s="18">
        <f>+C19*$D$6</f>
        <v>43848.634678189141</v>
      </c>
      <c r="E19" s="18">
        <f>+E18</f>
        <v>-100000</v>
      </c>
      <c r="F19" s="31">
        <f>+C19+D19+E19</f>
        <v>4328712.1024971027</v>
      </c>
      <c r="G19" s="18">
        <f>+I18</f>
        <v>149850.12802074678</v>
      </c>
      <c r="H19" s="18">
        <f>+H18</f>
        <v>74925.064010373389</v>
      </c>
      <c r="I19" s="18">
        <f>+G19+H19</f>
        <v>224775.19203112018</v>
      </c>
      <c r="J19" s="31">
        <f>+$F$10-I19</f>
        <v>4270728.6485912837</v>
      </c>
      <c r="K19" s="18">
        <f t="shared" si="7"/>
        <v>57983.453905818984</v>
      </c>
      <c r="L19" s="18">
        <f>+K19*$L$16</f>
        <v>17395.036171745694</v>
      </c>
      <c r="M19" s="10">
        <f>+L19-L18</f>
        <v>5632.1096065686088</v>
      </c>
      <c r="U19" s="66" t="s">
        <v>21</v>
      </c>
      <c r="X19" s="79" t="s">
        <v>20</v>
      </c>
      <c r="Y19" s="79" t="s">
        <v>20</v>
      </c>
      <c r="Z19" s="79" t="s">
        <v>20</v>
      </c>
      <c r="AA19" s="79" t="s">
        <v>20</v>
      </c>
      <c r="AB19" s="79" t="s">
        <v>20</v>
      </c>
      <c r="AC19" s="79" t="s">
        <v>20</v>
      </c>
      <c r="AE19" s="53" t="s">
        <v>22</v>
      </c>
      <c r="AF19" s="17"/>
      <c r="AG19" s="58">
        <f ca="1">SUMIF($A:$M,AG16,$D:$D)</f>
        <v>302931.23137161287</v>
      </c>
      <c r="AH19" s="58">
        <f ca="1">SUMIF($A:$M,AH16,$D:$D)</f>
        <v>451533.85017986537</v>
      </c>
      <c r="AI19" s="58">
        <f ca="1">SUMIF($A:$M,AI16,$D:$D)</f>
        <v>356609.60817616747</v>
      </c>
      <c r="AJ19" s="58">
        <f ca="1">SUMIF($A:$M,AJ16,$D:$D)</f>
        <v>249646.59632009597</v>
      </c>
      <c r="AK19" s="58">
        <f ca="1">SUMIF($A:$M,AK16,$D:$D)</f>
        <v>129117.99726237213</v>
      </c>
      <c r="AL19" s="59">
        <f ca="1">SUMIF($A:$M,AL16,$D:$D)</f>
        <v>14656.876067488121</v>
      </c>
    </row>
    <row r="20" spans="1:38">
      <c r="A20" s="44">
        <v>2023</v>
      </c>
      <c r="B20" s="17">
        <f t="shared" si="6"/>
        <v>4</v>
      </c>
      <c r="C20" s="18">
        <f t="shared" ref="C20:C76" si="8">+F19</f>
        <v>4328712.1024971027</v>
      </c>
      <c r="D20" s="18">
        <f t="shared" ref="D20:D76" si="9">+C20*$D$6</f>
        <v>43287.121024971028</v>
      </c>
      <c r="E20" s="18">
        <f t="shared" ref="E20:E76" si="10">+E19</f>
        <v>-100000</v>
      </c>
      <c r="F20" s="31">
        <f t="shared" ref="F20:F76" si="11">+C20+D20+E20</f>
        <v>4271999.2235220736</v>
      </c>
      <c r="G20" s="18">
        <f>+I19</f>
        <v>224775.19203112018</v>
      </c>
      <c r="H20" s="18">
        <f t="shared" ref="H20:H76" si="12">+H19</f>
        <v>74925.064010373389</v>
      </c>
      <c r="I20" s="18">
        <f>+G20+H20</f>
        <v>299700.25604149356</v>
      </c>
      <c r="J20" s="31">
        <f>+$F$10-I20</f>
        <v>4195803.5845809104</v>
      </c>
      <c r="K20" s="18">
        <f t="shared" si="7"/>
        <v>76195.638941163197</v>
      </c>
      <c r="L20" s="18">
        <f>+K20*$L$16</f>
        <v>22858.691682348959</v>
      </c>
      <c r="M20" s="10">
        <f>+L20-L19</f>
        <v>5463.6555106032647</v>
      </c>
      <c r="U20" s="80" t="s">
        <v>23</v>
      </c>
      <c r="V20" s="80"/>
      <c r="W20" s="80"/>
      <c r="X20" s="81" t="s">
        <v>20</v>
      </c>
      <c r="Y20" s="81" t="s">
        <v>20</v>
      </c>
      <c r="Z20" s="81" t="s">
        <v>20</v>
      </c>
      <c r="AA20" s="81" t="s">
        <v>20</v>
      </c>
      <c r="AB20" s="81" t="s">
        <v>20</v>
      </c>
      <c r="AC20" s="81" t="s">
        <v>20</v>
      </c>
      <c r="AE20" s="53" t="s">
        <v>24</v>
      </c>
      <c r="AF20" s="17"/>
      <c r="AG20" s="58">
        <f ca="1">SUMIF($A:$M,AG16,$H:$H)</f>
        <v>524475.44807261368</v>
      </c>
      <c r="AH20" s="58">
        <f ca="1">SUMIF($A:$M,AH16,$H:$H)</f>
        <v>899100.76812448085</v>
      </c>
      <c r="AI20" s="58">
        <f ca="1">SUMIF($A:$M,AI16,$H:$H)</f>
        <v>899100.76812448085</v>
      </c>
      <c r="AJ20" s="58">
        <f ca="1">SUMIF($A:$M,AJ16,$H:$H)</f>
        <v>899100.76812448085</v>
      </c>
      <c r="AK20" s="58">
        <f ca="1">SUMIF($A:$M,AK16,$H:$H)</f>
        <v>899100.76812448085</v>
      </c>
      <c r="AL20" s="59">
        <f ca="1">SUMIF($A:$M,AL16,$H:$H)</f>
        <v>374625.32005186693</v>
      </c>
    </row>
    <row r="21" spans="1:38">
      <c r="A21" s="44">
        <v>2023</v>
      </c>
      <c r="B21" s="17">
        <f t="shared" si="6"/>
        <v>5</v>
      </c>
      <c r="C21" s="18">
        <f t="shared" si="8"/>
        <v>4271999.2235220736</v>
      </c>
      <c r="D21" s="18">
        <f t="shared" si="9"/>
        <v>42719.992235220736</v>
      </c>
      <c r="E21" s="18">
        <f t="shared" si="10"/>
        <v>-100000</v>
      </c>
      <c r="F21" s="31">
        <f t="shared" si="11"/>
        <v>4214719.2157572946</v>
      </c>
      <c r="G21" s="18">
        <f>+I20</f>
        <v>299700.25604149356</v>
      </c>
      <c r="H21" s="18">
        <f t="shared" si="12"/>
        <v>74925.064010373389</v>
      </c>
      <c r="I21" s="18">
        <f>+G21+H21</f>
        <v>374625.32005186693</v>
      </c>
      <c r="J21" s="31">
        <f>+$F$10-I21</f>
        <v>4120878.5205705366</v>
      </c>
      <c r="K21" s="18">
        <f t="shared" si="7"/>
        <v>93840.695186757948</v>
      </c>
      <c r="L21" s="18">
        <f>+K21*$L$16</f>
        <v>28152.208556027384</v>
      </c>
      <c r="M21" s="10">
        <f>+L21-L20</f>
        <v>5293.5168736784253</v>
      </c>
      <c r="U21" s="66" t="s">
        <v>25</v>
      </c>
      <c r="X21" s="79" t="s">
        <v>20</v>
      </c>
      <c r="Y21" s="79" t="s">
        <v>20</v>
      </c>
      <c r="Z21" s="79" t="s">
        <v>20</v>
      </c>
      <c r="AA21" s="79" t="s">
        <v>20</v>
      </c>
      <c r="AB21" s="79" t="s">
        <v>20</v>
      </c>
      <c r="AC21" s="79" t="s">
        <v>20</v>
      </c>
      <c r="AE21" s="53" t="s">
        <v>26</v>
      </c>
      <c r="AF21" s="17"/>
      <c r="AG21" s="60">
        <f ca="1">SUMIF($A:$M,AG16,$E:$E)</f>
        <v>-700000</v>
      </c>
      <c r="AH21" s="60">
        <f ca="1">SUMIF($A:$M,AH16,$E:$E)</f>
        <v>-1200000</v>
      </c>
      <c r="AI21" s="60">
        <f ca="1">SUMIF($A:$M,AI16,$E:$E)</f>
        <v>-1200000</v>
      </c>
      <c r="AJ21" s="60">
        <f ca="1">SUMIF($A:$M,AJ16,$E:$E)</f>
        <v>-1200000</v>
      </c>
      <c r="AK21" s="60">
        <f ca="1">SUMIF($A:$M,AK16,$E:$E)</f>
        <v>-1200000</v>
      </c>
      <c r="AL21" s="61">
        <f ca="1">SUMIF($A:$M,AL16,$E:$E)</f>
        <v>-500000</v>
      </c>
    </row>
    <row r="22" spans="1:38">
      <c r="A22" s="44">
        <v>2023</v>
      </c>
      <c r="B22" s="17">
        <f t="shared" si="6"/>
        <v>6</v>
      </c>
      <c r="C22" s="18">
        <f t="shared" si="8"/>
        <v>4214719.2157572946</v>
      </c>
      <c r="D22" s="18">
        <f t="shared" si="9"/>
        <v>42147.192157572943</v>
      </c>
      <c r="E22" s="18">
        <f t="shared" si="10"/>
        <v>-100000</v>
      </c>
      <c r="F22" s="31">
        <f t="shared" si="11"/>
        <v>4156866.4079148676</v>
      </c>
      <c r="G22" s="18">
        <f>+I21</f>
        <v>374625.32005186693</v>
      </c>
      <c r="H22" s="18">
        <f t="shared" si="12"/>
        <v>74925.064010373389</v>
      </c>
      <c r="I22" s="18">
        <f>+G22+H22</f>
        <v>449550.38406224031</v>
      </c>
      <c r="J22" s="31">
        <f>+$F$10-I22</f>
        <v>4045953.4565601633</v>
      </c>
      <c r="K22" s="18">
        <f t="shared" si="7"/>
        <v>110912.95135470433</v>
      </c>
      <c r="L22" s="18">
        <f t="shared" ref="L22:L76" si="13">+K22*$L$16</f>
        <v>33273.885406411297</v>
      </c>
      <c r="M22" s="10">
        <f>+L22-L21</f>
        <v>5121.6768503839121</v>
      </c>
      <c r="U22" s="66" t="s">
        <v>27</v>
      </c>
      <c r="X22" s="79" t="s">
        <v>20</v>
      </c>
      <c r="Y22" s="79" t="s">
        <v>20</v>
      </c>
      <c r="Z22" s="79" t="s">
        <v>20</v>
      </c>
      <c r="AA22" s="79" t="s">
        <v>20</v>
      </c>
      <c r="AB22" s="79" t="s">
        <v>20</v>
      </c>
      <c r="AC22" s="79" t="s">
        <v>20</v>
      </c>
      <c r="AE22" s="9"/>
      <c r="AF22" s="17"/>
      <c r="AG22" s="17"/>
      <c r="AH22" s="17"/>
      <c r="AI22" s="17"/>
      <c r="AJ22" s="17"/>
      <c r="AK22" s="17"/>
      <c r="AL22" s="52"/>
    </row>
    <row r="23" spans="1:38" ht="16.5" thickBot="1">
      <c r="A23" s="45">
        <v>2023</v>
      </c>
      <c r="B23" s="46">
        <f t="shared" si="6"/>
        <v>7</v>
      </c>
      <c r="C23" s="12">
        <f t="shared" si="8"/>
        <v>4156866.4079148676</v>
      </c>
      <c r="D23" s="12">
        <f t="shared" si="9"/>
        <v>41568.664079148679</v>
      </c>
      <c r="E23" s="12">
        <f t="shared" si="10"/>
        <v>-100000</v>
      </c>
      <c r="F23" s="47">
        <f t="shared" si="11"/>
        <v>4098435.0719940159</v>
      </c>
      <c r="G23" s="12">
        <f t="shared" ref="G23:G76" si="14">+I22</f>
        <v>449550.38406224031</v>
      </c>
      <c r="H23" s="12">
        <f t="shared" si="12"/>
        <v>74925.064010373389</v>
      </c>
      <c r="I23" s="12">
        <f t="shared" ref="I23:I76" si="15">+G23+H23</f>
        <v>524475.44807261368</v>
      </c>
      <c r="J23" s="47">
        <f t="shared" ref="J23:J76" si="16">+$F$10-I23</f>
        <v>3971028.39254979</v>
      </c>
      <c r="K23" s="12">
        <f t="shared" si="7"/>
        <v>127406.67944422597</v>
      </c>
      <c r="L23" s="48">
        <f t="shared" si="13"/>
        <v>38222.003833267787</v>
      </c>
      <c r="M23" s="13">
        <f>+L23-L22</f>
        <v>4948.1184268564903</v>
      </c>
      <c r="U23" s="66" t="s">
        <v>28</v>
      </c>
      <c r="X23" s="79" t="s">
        <v>20</v>
      </c>
      <c r="Y23" s="79" t="s">
        <v>20</v>
      </c>
      <c r="Z23" s="79" t="s">
        <v>20</v>
      </c>
      <c r="AA23" s="79" t="s">
        <v>20</v>
      </c>
      <c r="AB23" s="79" t="s">
        <v>20</v>
      </c>
      <c r="AC23" s="79" t="s">
        <v>20</v>
      </c>
      <c r="AE23" s="54" t="s">
        <v>29</v>
      </c>
      <c r="AF23" s="55"/>
      <c r="AG23" s="56">
        <f ca="1">SUM(AG17:AG21)</f>
        <v>1127406.6794442264</v>
      </c>
      <c r="AH23" s="56">
        <f t="shared" ref="AH23:AL23" ca="1" si="17">SUM(AH17:AH21)</f>
        <v>1650634.6183043462</v>
      </c>
      <c r="AI23" s="56">
        <f t="shared" ca="1" si="17"/>
        <v>2055710.3763006483</v>
      </c>
      <c r="AJ23" s="56">
        <f t="shared" ca="1" si="17"/>
        <v>2448747.3644445767</v>
      </c>
      <c r="AK23" s="56">
        <f t="shared" ca="1" si="17"/>
        <v>2828218.7653868529</v>
      </c>
      <c r="AL23" s="57">
        <f t="shared" ca="1" si="17"/>
        <v>3389282.196119355</v>
      </c>
    </row>
    <row r="24" spans="1:38">
      <c r="A24" s="6">
        <v>2024</v>
      </c>
      <c r="B24" s="42">
        <f t="shared" si="6"/>
        <v>8</v>
      </c>
      <c r="C24" s="7">
        <f t="shared" si="8"/>
        <v>4098435.0719940159</v>
      </c>
      <c r="D24" s="7">
        <f t="shared" si="9"/>
        <v>40984.350719940157</v>
      </c>
      <c r="E24" s="7">
        <f t="shared" si="10"/>
        <v>-100000</v>
      </c>
      <c r="F24" s="43">
        <f t="shared" si="11"/>
        <v>4039419.4227139563</v>
      </c>
      <c r="G24" s="7">
        <f t="shared" si="14"/>
        <v>524475.44807261368</v>
      </c>
      <c r="H24" s="7">
        <f t="shared" si="12"/>
        <v>74925.064010373389</v>
      </c>
      <c r="I24" s="7">
        <f t="shared" si="15"/>
        <v>599400.51208298712</v>
      </c>
      <c r="J24" s="43">
        <f t="shared" si="16"/>
        <v>3896103.3285394167</v>
      </c>
      <c r="K24" s="7">
        <f t="shared" si="7"/>
        <v>143316.09417453967</v>
      </c>
      <c r="L24" s="7">
        <f t="shared" si="13"/>
        <v>42994.828252361898</v>
      </c>
      <c r="M24" s="8">
        <f>+L24-L23</f>
        <v>4772.8244190941114</v>
      </c>
      <c r="U24" s="80" t="s">
        <v>30</v>
      </c>
      <c r="V24" s="80"/>
      <c r="W24" s="80"/>
      <c r="X24" s="81" t="s">
        <v>20</v>
      </c>
      <c r="Y24" s="81" t="s">
        <v>20</v>
      </c>
      <c r="Z24" s="81" t="s">
        <v>20</v>
      </c>
      <c r="AA24" s="81" t="s">
        <v>20</v>
      </c>
      <c r="AB24" s="81" t="s">
        <v>20</v>
      </c>
      <c r="AC24" s="81" t="s">
        <v>20</v>
      </c>
      <c r="AE24" s="62" t="s">
        <v>31</v>
      </c>
      <c r="AF24" s="63">
        <v>0.3</v>
      </c>
      <c r="AG24" s="64">
        <f ca="1">+AG23*$AF$24</f>
        <v>338222.0038332679</v>
      </c>
      <c r="AH24" s="64">
        <f ca="1">+AH23*$AF$24</f>
        <v>495190.38549130387</v>
      </c>
      <c r="AI24" s="64">
        <f ca="1">+AI23*$AF$24</f>
        <v>616713.11289019452</v>
      </c>
      <c r="AJ24" s="64">
        <f ca="1">+AJ23*$AF$24</f>
        <v>734624.209333373</v>
      </c>
      <c r="AK24" s="64">
        <f ca="1">+AK23*$AF$24</f>
        <v>848465.62961605587</v>
      </c>
      <c r="AL24" s="64">
        <f ca="1">+AL23*$AF$24</f>
        <v>1016784.6588358064</v>
      </c>
    </row>
    <row r="25" spans="1:38">
      <c r="A25" s="9">
        <v>2024</v>
      </c>
      <c r="B25" s="17">
        <f t="shared" si="6"/>
        <v>9</v>
      </c>
      <c r="C25" s="18">
        <f t="shared" si="8"/>
        <v>4039419.4227139563</v>
      </c>
      <c r="D25" s="18">
        <f t="shared" si="9"/>
        <v>40394.194227139567</v>
      </c>
      <c r="E25" s="18">
        <f t="shared" si="10"/>
        <v>-100000</v>
      </c>
      <c r="F25" s="31">
        <f t="shared" si="11"/>
        <v>3979813.6169410958</v>
      </c>
      <c r="G25" s="18">
        <f t="shared" si="14"/>
        <v>599400.51208298712</v>
      </c>
      <c r="H25" s="18">
        <f t="shared" si="12"/>
        <v>74925.064010373389</v>
      </c>
      <c r="I25" s="18">
        <f t="shared" si="15"/>
        <v>674325.57609336055</v>
      </c>
      <c r="J25" s="31">
        <f t="shared" si="16"/>
        <v>3821178.2645290429</v>
      </c>
      <c r="K25" s="18">
        <f t="shared" si="7"/>
        <v>158635.35241205292</v>
      </c>
      <c r="L25" s="18">
        <f t="shared" si="13"/>
        <v>47590.605723615874</v>
      </c>
      <c r="M25" s="10">
        <f>+L25-L24</f>
        <v>4595.7774712539758</v>
      </c>
      <c r="U25" s="66" t="s">
        <v>32</v>
      </c>
      <c r="X25" s="79" t="s">
        <v>20</v>
      </c>
      <c r="Y25" s="79" t="s">
        <v>20</v>
      </c>
      <c r="Z25" s="79" t="s">
        <v>20</v>
      </c>
      <c r="AA25" s="79" t="s">
        <v>20</v>
      </c>
      <c r="AB25" s="79" t="s">
        <v>20</v>
      </c>
      <c r="AC25" s="79" t="s">
        <v>20</v>
      </c>
      <c r="AE25" s="62" t="s">
        <v>53</v>
      </c>
    </row>
    <row r="26" spans="1:38">
      <c r="A26" s="9">
        <v>2024</v>
      </c>
      <c r="B26" s="17">
        <f t="shared" si="6"/>
        <v>10</v>
      </c>
      <c r="C26" s="18">
        <f t="shared" si="8"/>
        <v>3979813.6169410958</v>
      </c>
      <c r="D26" s="18">
        <f t="shared" si="9"/>
        <v>39798.136169410958</v>
      </c>
      <c r="E26" s="18">
        <f t="shared" si="10"/>
        <v>-100000</v>
      </c>
      <c r="F26" s="31">
        <f t="shared" si="11"/>
        <v>3919611.7531105066</v>
      </c>
      <c r="G26" s="18">
        <f t="shared" si="14"/>
        <v>674325.57609336055</v>
      </c>
      <c r="H26" s="18">
        <f t="shared" si="12"/>
        <v>74925.064010373389</v>
      </c>
      <c r="I26" s="18">
        <f t="shared" si="15"/>
        <v>749250.64010373398</v>
      </c>
      <c r="J26" s="31">
        <f t="shared" si="16"/>
        <v>3746253.2005186696</v>
      </c>
      <c r="K26" s="18">
        <f t="shared" si="7"/>
        <v>173358.55259183701</v>
      </c>
      <c r="L26" s="18">
        <f t="shared" si="13"/>
        <v>52007.565777551099</v>
      </c>
      <c r="M26" s="10">
        <f>+L26-L25</f>
        <v>4416.960053935225</v>
      </c>
      <c r="U26" s="66" t="s">
        <v>33</v>
      </c>
      <c r="X26" s="79" t="s">
        <v>20</v>
      </c>
      <c r="Y26" s="79" t="s">
        <v>20</v>
      </c>
      <c r="Z26" s="79" t="s">
        <v>20</v>
      </c>
      <c r="AA26" s="79" t="s">
        <v>20</v>
      </c>
      <c r="AB26" s="79" t="s">
        <v>20</v>
      </c>
      <c r="AC26" s="79" t="s">
        <v>20</v>
      </c>
      <c r="AE26" s="62" t="s">
        <v>54</v>
      </c>
    </row>
    <row r="27" spans="1:38">
      <c r="A27" s="9">
        <v>2024</v>
      </c>
      <c r="B27" s="17">
        <f t="shared" si="6"/>
        <v>11</v>
      </c>
      <c r="C27" s="18">
        <f t="shared" si="8"/>
        <v>3919611.7531105066</v>
      </c>
      <c r="D27" s="18">
        <f t="shared" si="9"/>
        <v>39196.117531105068</v>
      </c>
      <c r="E27" s="18">
        <f t="shared" si="10"/>
        <v>-100000</v>
      </c>
      <c r="F27" s="31">
        <f t="shared" si="11"/>
        <v>3858807.8706416115</v>
      </c>
      <c r="G27" s="18">
        <f t="shared" si="14"/>
        <v>749250.64010373398</v>
      </c>
      <c r="H27" s="18">
        <f t="shared" si="12"/>
        <v>74925.064010373389</v>
      </c>
      <c r="I27" s="18">
        <f t="shared" si="15"/>
        <v>824175.70411410742</v>
      </c>
      <c r="J27" s="31">
        <f t="shared" si="16"/>
        <v>3671328.1365082962</v>
      </c>
      <c r="K27" s="18">
        <f t="shared" si="7"/>
        <v>187479.73413331527</v>
      </c>
      <c r="L27" s="18">
        <f t="shared" si="13"/>
        <v>56243.920239994579</v>
      </c>
      <c r="M27" s="10">
        <f t="shared" ref="M27:M76" si="18">+L27-L26</f>
        <v>4236.3544624434799</v>
      </c>
      <c r="U27" s="80" t="s">
        <v>34</v>
      </c>
      <c r="V27" s="80"/>
      <c r="W27" s="80"/>
      <c r="X27" s="81">
        <v>1000000</v>
      </c>
      <c r="Y27" s="81">
        <f>+X27+500000</f>
        <v>1500000</v>
      </c>
      <c r="Z27" s="81">
        <f t="shared" ref="Z27:AC27" si="19">+Y27+500000</f>
        <v>2000000</v>
      </c>
      <c r="AA27" s="81">
        <f t="shared" si="19"/>
        <v>2500000</v>
      </c>
      <c r="AB27" s="81">
        <f t="shared" si="19"/>
        <v>3000000</v>
      </c>
      <c r="AC27" s="81">
        <f t="shared" si="19"/>
        <v>3500000</v>
      </c>
    </row>
    <row r="28" spans="1:38">
      <c r="A28" s="9">
        <v>2024</v>
      </c>
      <c r="B28" s="17">
        <f t="shared" si="6"/>
        <v>12</v>
      </c>
      <c r="C28" s="18">
        <f t="shared" si="8"/>
        <v>3858807.8706416115</v>
      </c>
      <c r="D28" s="18">
        <f t="shared" si="9"/>
        <v>38588.07870641612</v>
      </c>
      <c r="E28" s="18">
        <f t="shared" si="10"/>
        <v>-100000</v>
      </c>
      <c r="F28" s="31">
        <f t="shared" si="11"/>
        <v>3797395.9493480278</v>
      </c>
      <c r="G28" s="18">
        <f t="shared" si="14"/>
        <v>824175.70411410742</v>
      </c>
      <c r="H28" s="18">
        <f t="shared" si="12"/>
        <v>74925.064010373389</v>
      </c>
      <c r="I28" s="18">
        <f t="shared" si="15"/>
        <v>899100.76812448085</v>
      </c>
      <c r="J28" s="31">
        <f t="shared" si="16"/>
        <v>3596403.0724979229</v>
      </c>
      <c r="K28" s="18">
        <f t="shared" si="7"/>
        <v>200992.87685010489</v>
      </c>
      <c r="L28" s="18">
        <f t="shared" si="13"/>
        <v>60297.863055031463</v>
      </c>
      <c r="M28" s="10">
        <f t="shared" si="18"/>
        <v>4053.942815036884</v>
      </c>
      <c r="U28" s="76" t="s">
        <v>35</v>
      </c>
      <c r="V28" s="76"/>
      <c r="W28" s="76"/>
      <c r="X28" s="82">
        <f ca="1">-AG24</f>
        <v>-338222.0038332679</v>
      </c>
      <c r="Y28" s="82">
        <f t="shared" ref="Y28:AC28" ca="1" si="20">-AH24</f>
        <v>-495190.38549130387</v>
      </c>
      <c r="Z28" s="82">
        <f t="shared" ca="1" si="20"/>
        <v>-616713.11289019452</v>
      </c>
      <c r="AA28" s="82">
        <f t="shared" ca="1" si="20"/>
        <v>-734624.209333373</v>
      </c>
      <c r="AB28" s="82">
        <f t="shared" ca="1" si="20"/>
        <v>-848465.62961605587</v>
      </c>
      <c r="AC28" s="82">
        <f t="shared" ca="1" si="20"/>
        <v>-1016784.6588358064</v>
      </c>
    </row>
    <row r="29" spans="1:38">
      <c r="A29" s="9">
        <v>2024</v>
      </c>
      <c r="B29" s="17">
        <f t="shared" si="6"/>
        <v>13</v>
      </c>
      <c r="C29" s="18">
        <f t="shared" si="8"/>
        <v>3797395.9493480278</v>
      </c>
      <c r="D29" s="18">
        <f t="shared" si="9"/>
        <v>37973.959493480281</v>
      </c>
      <c r="E29" s="18">
        <f t="shared" si="10"/>
        <v>-100000</v>
      </c>
      <c r="F29" s="31">
        <f t="shared" si="11"/>
        <v>3735369.908841508</v>
      </c>
      <c r="G29" s="18">
        <f t="shared" si="14"/>
        <v>899100.76812448085</v>
      </c>
      <c r="H29" s="18">
        <f t="shared" si="12"/>
        <v>74925.064010373389</v>
      </c>
      <c r="I29" s="18">
        <f t="shared" si="15"/>
        <v>974025.83213485428</v>
      </c>
      <c r="J29" s="31">
        <f t="shared" si="16"/>
        <v>3521478.0084875496</v>
      </c>
      <c r="K29" s="18">
        <f t="shared" si="7"/>
        <v>213891.90035395836</v>
      </c>
      <c r="L29" s="18">
        <f t="shared" si="13"/>
        <v>64167.570106187508</v>
      </c>
      <c r="M29" s="10">
        <f t="shared" si="18"/>
        <v>3869.7070511560451</v>
      </c>
      <c r="U29" s="83" t="s">
        <v>36</v>
      </c>
      <c r="V29" s="83"/>
      <c r="W29" s="83"/>
      <c r="X29" s="84">
        <v>38222</v>
      </c>
      <c r="Y29" s="84">
        <f>46000-810</f>
        <v>45190</v>
      </c>
      <c r="Z29" s="84">
        <f>17000-287</f>
        <v>16713</v>
      </c>
      <c r="AA29" s="84">
        <v>-15376</v>
      </c>
      <c r="AB29" s="84">
        <v>-51534</v>
      </c>
      <c r="AC29" s="84">
        <v>-33215</v>
      </c>
    </row>
    <row r="30" spans="1:38">
      <c r="A30" s="9">
        <v>2024</v>
      </c>
      <c r="B30" s="17">
        <f t="shared" si="6"/>
        <v>14</v>
      </c>
      <c r="C30" s="18">
        <f t="shared" si="8"/>
        <v>3735369.908841508</v>
      </c>
      <c r="D30" s="18">
        <f t="shared" si="9"/>
        <v>37353.69908841508</v>
      </c>
      <c r="E30" s="18">
        <f t="shared" si="10"/>
        <v>-100000</v>
      </c>
      <c r="F30" s="31">
        <f t="shared" si="11"/>
        <v>3672723.6079299231</v>
      </c>
      <c r="G30" s="18">
        <f t="shared" si="14"/>
        <v>974025.83213485428</v>
      </c>
      <c r="H30" s="18">
        <f t="shared" si="12"/>
        <v>74925.064010373389</v>
      </c>
      <c r="I30" s="18">
        <f t="shared" si="15"/>
        <v>1048950.8961452276</v>
      </c>
      <c r="J30" s="31">
        <f t="shared" si="16"/>
        <v>3446552.9444771763</v>
      </c>
      <c r="K30" s="18">
        <f t="shared" si="7"/>
        <v>226170.66345274681</v>
      </c>
      <c r="L30" s="18">
        <f t="shared" si="13"/>
        <v>67851.199035824044</v>
      </c>
      <c r="M30" s="10">
        <f t="shared" si="18"/>
        <v>3683.6289296365358</v>
      </c>
      <c r="U30" s="80" t="s">
        <v>37</v>
      </c>
      <c r="V30" s="80"/>
      <c r="W30" s="80"/>
      <c r="X30" s="81">
        <f ca="1">SUM(X27:X29)</f>
        <v>699999.99616673216</v>
      </c>
      <c r="Y30" s="81">
        <f t="shared" ref="Y30:AC30" ca="1" si="21">SUM(Y27:Y29)</f>
        <v>1049999.6145086961</v>
      </c>
      <c r="Z30" s="81">
        <f t="shared" ca="1" si="21"/>
        <v>1399999.8871098054</v>
      </c>
      <c r="AA30" s="81">
        <f t="shared" ca="1" si="21"/>
        <v>1749999.790666627</v>
      </c>
      <c r="AB30" s="81">
        <f t="shared" ca="1" si="21"/>
        <v>2100000.3703839444</v>
      </c>
      <c r="AC30" s="81">
        <f t="shared" ca="1" si="21"/>
        <v>2450000.3411641936</v>
      </c>
    </row>
    <row r="31" spans="1:38">
      <c r="A31" s="9">
        <v>2024</v>
      </c>
      <c r="B31" s="17">
        <f t="shared" si="6"/>
        <v>15</v>
      </c>
      <c r="C31" s="18">
        <f t="shared" si="8"/>
        <v>3672723.6079299231</v>
      </c>
      <c r="D31" s="18">
        <f t="shared" si="9"/>
        <v>36727.236079299233</v>
      </c>
      <c r="E31" s="18">
        <f t="shared" si="10"/>
        <v>-100000</v>
      </c>
      <c r="F31" s="31">
        <f t="shared" si="11"/>
        <v>3609450.8440092225</v>
      </c>
      <c r="G31" s="18">
        <f t="shared" si="14"/>
        <v>1048950.8961452276</v>
      </c>
      <c r="H31" s="18">
        <f t="shared" si="12"/>
        <v>74925.064010373389</v>
      </c>
      <c r="I31" s="18">
        <f t="shared" si="15"/>
        <v>1123875.9601556009</v>
      </c>
      <c r="J31" s="31">
        <f t="shared" si="16"/>
        <v>3371627.880466803</v>
      </c>
      <c r="K31" s="18">
        <f t="shared" si="7"/>
        <v>237822.96354241949</v>
      </c>
      <c r="L31" s="18">
        <f t="shared" si="13"/>
        <v>71346.889062725837</v>
      </c>
      <c r="M31" s="10">
        <f t="shared" si="18"/>
        <v>3495.6900269017933</v>
      </c>
    </row>
    <row r="32" spans="1:38">
      <c r="A32" s="9">
        <v>2024</v>
      </c>
      <c r="B32" s="17">
        <f t="shared" si="6"/>
        <v>16</v>
      </c>
      <c r="C32" s="18">
        <f t="shared" si="8"/>
        <v>3609450.8440092225</v>
      </c>
      <c r="D32" s="18">
        <f t="shared" si="9"/>
        <v>36094.508440092228</v>
      </c>
      <c r="E32" s="18">
        <f t="shared" si="10"/>
        <v>-100000</v>
      </c>
      <c r="F32" s="31">
        <f t="shared" si="11"/>
        <v>3545545.3524493147</v>
      </c>
      <c r="G32" s="18">
        <f t="shared" si="14"/>
        <v>1123875.9601556009</v>
      </c>
      <c r="H32" s="18">
        <f t="shared" si="12"/>
        <v>74925.064010373389</v>
      </c>
      <c r="I32" s="18">
        <f t="shared" si="15"/>
        <v>1198801.0241659742</v>
      </c>
      <c r="J32" s="31">
        <f t="shared" si="16"/>
        <v>3296702.8164564297</v>
      </c>
      <c r="K32" s="18">
        <f t="shared" si="7"/>
        <v>248842.53599288501</v>
      </c>
      <c r="L32" s="18">
        <f t="shared" si="13"/>
        <v>74652.7607978655</v>
      </c>
      <c r="M32" s="10">
        <f t="shared" si="18"/>
        <v>3305.8717351396626</v>
      </c>
      <c r="U32" s="14" t="s">
        <v>38</v>
      </c>
      <c r="X32" s="85">
        <f ca="1">-(X28+X29)/X27</f>
        <v>0.30000000383326791</v>
      </c>
      <c r="Y32" s="85">
        <f ca="1">-(Y28+Y29)/Y27</f>
        <v>0.30000025699420257</v>
      </c>
      <c r="Z32" s="85">
        <f t="shared" ref="Z32:AC32" ca="1" si="22">-(Z28+Z29)/Z27</f>
        <v>0.30000005644509725</v>
      </c>
      <c r="AA32" s="85">
        <f t="shared" ca="1" si="22"/>
        <v>0.30000008373334919</v>
      </c>
      <c r="AB32" s="85">
        <f t="shared" ca="1" si="22"/>
        <v>0.29999987653868532</v>
      </c>
      <c r="AC32" s="85">
        <f t="shared" ca="1" si="22"/>
        <v>0.29999990252451614</v>
      </c>
    </row>
    <row r="33" spans="1:29">
      <c r="A33" s="9">
        <v>2024</v>
      </c>
      <c r="B33" s="17">
        <f t="shared" si="6"/>
        <v>17</v>
      </c>
      <c r="C33" s="18">
        <f t="shared" si="8"/>
        <v>3545545.3524493147</v>
      </c>
      <c r="D33" s="18">
        <f t="shared" si="9"/>
        <v>35455.453524493147</v>
      </c>
      <c r="E33" s="18">
        <f t="shared" si="10"/>
        <v>-100000</v>
      </c>
      <c r="F33" s="31">
        <f t="shared" si="11"/>
        <v>3481000.8059738078</v>
      </c>
      <c r="G33" s="18">
        <f t="shared" si="14"/>
        <v>1198801.0241659742</v>
      </c>
      <c r="H33" s="18">
        <f t="shared" si="12"/>
        <v>74925.064010373389</v>
      </c>
      <c r="I33" s="18">
        <f t="shared" si="15"/>
        <v>1273726.0881763475</v>
      </c>
      <c r="J33" s="31">
        <f t="shared" si="16"/>
        <v>3221777.7524460563</v>
      </c>
      <c r="K33" s="18">
        <f t="shared" si="7"/>
        <v>259223.05352775147</v>
      </c>
      <c r="L33" s="18">
        <f t="shared" si="13"/>
        <v>77766.916058325442</v>
      </c>
      <c r="M33" s="10">
        <f t="shared" si="18"/>
        <v>3114.1552604599419</v>
      </c>
    </row>
    <row r="34" spans="1:29">
      <c r="A34" s="9">
        <v>2024</v>
      </c>
      <c r="B34" s="17">
        <f t="shared" si="6"/>
        <v>18</v>
      </c>
      <c r="C34" s="18">
        <f t="shared" si="8"/>
        <v>3481000.8059738078</v>
      </c>
      <c r="D34" s="18">
        <f t="shared" si="9"/>
        <v>34810.00805973808</v>
      </c>
      <c r="E34" s="18">
        <f t="shared" si="10"/>
        <v>-100000</v>
      </c>
      <c r="F34" s="31">
        <f t="shared" si="11"/>
        <v>3415810.814033546</v>
      </c>
      <c r="G34" s="18">
        <f t="shared" si="14"/>
        <v>1273726.0881763475</v>
      </c>
      <c r="H34" s="18">
        <f t="shared" si="12"/>
        <v>74925.064010373389</v>
      </c>
      <c r="I34" s="18">
        <f t="shared" si="15"/>
        <v>1348651.1521867209</v>
      </c>
      <c r="J34" s="31">
        <f t="shared" si="16"/>
        <v>3146852.688435683</v>
      </c>
      <c r="K34" s="18">
        <f t="shared" si="7"/>
        <v>268958.12559786299</v>
      </c>
      <c r="L34" s="18">
        <f t="shared" si="13"/>
        <v>80687.437679358889</v>
      </c>
      <c r="M34" s="10">
        <f t="shared" si="18"/>
        <v>2920.5216210334474</v>
      </c>
      <c r="W34" s="94">
        <v>0.7</v>
      </c>
      <c r="X34" s="95">
        <f>+$W$34*X27</f>
        <v>700000</v>
      </c>
      <c r="Y34" s="95">
        <f t="shared" ref="Y34:AC34" si="23">+$W$34*Y27</f>
        <v>1050000</v>
      </c>
      <c r="Z34" s="95">
        <f t="shared" si="23"/>
        <v>1400000</v>
      </c>
      <c r="AA34" s="95">
        <f t="shared" si="23"/>
        <v>1750000</v>
      </c>
      <c r="AB34" s="95">
        <f t="shared" si="23"/>
        <v>2100000</v>
      </c>
      <c r="AC34" s="95">
        <f t="shared" si="23"/>
        <v>2450000</v>
      </c>
    </row>
    <row r="35" spans="1:29" ht="16.5" thickBot="1">
      <c r="A35" s="11">
        <v>2024</v>
      </c>
      <c r="B35" s="46">
        <f t="shared" si="6"/>
        <v>19</v>
      </c>
      <c r="C35" s="12">
        <f t="shared" si="8"/>
        <v>3415810.814033546</v>
      </c>
      <c r="D35" s="12">
        <f t="shared" si="9"/>
        <v>34158.108140335462</v>
      </c>
      <c r="E35" s="12">
        <f t="shared" si="10"/>
        <v>-100000</v>
      </c>
      <c r="F35" s="47">
        <f t="shared" si="11"/>
        <v>3349968.9221738814</v>
      </c>
      <c r="G35" s="12">
        <f t="shared" si="14"/>
        <v>1348651.1521867209</v>
      </c>
      <c r="H35" s="12">
        <f t="shared" si="12"/>
        <v>74925.064010373389</v>
      </c>
      <c r="I35" s="12">
        <f t="shared" si="15"/>
        <v>1423576.2161970942</v>
      </c>
      <c r="J35" s="47">
        <f t="shared" si="16"/>
        <v>3071927.6244253097</v>
      </c>
      <c r="K35" s="12">
        <f t="shared" si="7"/>
        <v>278041.29774857173</v>
      </c>
      <c r="L35" s="48">
        <f t="shared" si="13"/>
        <v>83412.389324571515</v>
      </c>
      <c r="M35" s="13">
        <f t="shared" si="18"/>
        <v>2724.9516452126263</v>
      </c>
    </row>
    <row r="36" spans="1:29">
      <c r="A36" s="6">
        <f>+A24+1</f>
        <v>2025</v>
      </c>
      <c r="B36" s="42">
        <f t="shared" si="6"/>
        <v>20</v>
      </c>
      <c r="C36" s="7">
        <f t="shared" si="8"/>
        <v>3349968.9221738814</v>
      </c>
      <c r="D36" s="7">
        <f t="shared" si="9"/>
        <v>33499.689221738816</v>
      </c>
      <c r="E36" s="7">
        <f t="shared" si="10"/>
        <v>-100000</v>
      </c>
      <c r="F36" s="43">
        <f t="shared" si="11"/>
        <v>3283468.6113956203</v>
      </c>
      <c r="G36" s="7">
        <f t="shared" si="14"/>
        <v>1423576.2161970942</v>
      </c>
      <c r="H36" s="7">
        <f t="shared" si="12"/>
        <v>74925.064010373389</v>
      </c>
      <c r="I36" s="7">
        <f t="shared" si="15"/>
        <v>1498501.2802074675</v>
      </c>
      <c r="J36" s="43">
        <f t="shared" si="16"/>
        <v>2997002.5604149364</v>
      </c>
      <c r="K36" s="7">
        <f t="shared" si="7"/>
        <v>286466.05098068388</v>
      </c>
      <c r="L36" s="7">
        <f t="shared" si="13"/>
        <v>85939.815294205167</v>
      </c>
      <c r="M36" s="8">
        <f t="shared" si="18"/>
        <v>2527.4259696336521</v>
      </c>
    </row>
    <row r="37" spans="1:29">
      <c r="A37" s="9">
        <f t="shared" ref="A37:A76" si="24">+A25+1</f>
        <v>2025</v>
      </c>
      <c r="B37" s="17">
        <f t="shared" si="6"/>
        <v>21</v>
      </c>
      <c r="C37" s="18">
        <f t="shared" si="8"/>
        <v>3283468.6113956203</v>
      </c>
      <c r="D37" s="18">
        <f t="shared" si="9"/>
        <v>32834.686113956202</v>
      </c>
      <c r="E37" s="18">
        <f t="shared" si="10"/>
        <v>-100000</v>
      </c>
      <c r="F37" s="31">
        <f t="shared" si="11"/>
        <v>3216303.2975095767</v>
      </c>
      <c r="G37" s="18">
        <f t="shared" si="14"/>
        <v>1498501.2802074675</v>
      </c>
      <c r="H37" s="18">
        <f t="shared" si="12"/>
        <v>74925.064010373389</v>
      </c>
      <c r="I37" s="18">
        <f t="shared" si="15"/>
        <v>1573426.3442178408</v>
      </c>
      <c r="J37" s="31">
        <f t="shared" si="16"/>
        <v>2922077.4964045631</v>
      </c>
      <c r="K37" s="18">
        <f t="shared" si="7"/>
        <v>294225.80110501358</v>
      </c>
      <c r="L37" s="18">
        <f t="shared" si="13"/>
        <v>88267.740331504072</v>
      </c>
      <c r="M37" s="10">
        <f t="shared" si="18"/>
        <v>2327.9250372989045</v>
      </c>
    </row>
    <row r="38" spans="1:29">
      <c r="A38" s="9">
        <f t="shared" si="24"/>
        <v>2025</v>
      </c>
      <c r="B38" s="17">
        <f t="shared" si="6"/>
        <v>22</v>
      </c>
      <c r="C38" s="18">
        <f t="shared" si="8"/>
        <v>3216303.2975095767</v>
      </c>
      <c r="D38" s="18">
        <f t="shared" si="9"/>
        <v>32163.032975095768</v>
      </c>
      <c r="E38" s="18">
        <f t="shared" si="10"/>
        <v>-100000</v>
      </c>
      <c r="F38" s="31">
        <f t="shared" si="11"/>
        <v>3148466.3304846724</v>
      </c>
      <c r="G38" s="18">
        <f t="shared" si="14"/>
        <v>1573426.3442178408</v>
      </c>
      <c r="H38" s="18">
        <f t="shared" si="12"/>
        <v>74925.064010373389</v>
      </c>
      <c r="I38" s="18">
        <f t="shared" si="15"/>
        <v>1648351.4082282141</v>
      </c>
      <c r="J38" s="31">
        <f t="shared" si="16"/>
        <v>2847152.4323941898</v>
      </c>
      <c r="K38" s="18">
        <f t="shared" si="7"/>
        <v>301313.89809048269</v>
      </c>
      <c r="L38" s="18">
        <f t="shared" si="13"/>
        <v>90394.169427144807</v>
      </c>
      <c r="M38" s="10">
        <f t="shared" si="18"/>
        <v>2126.4290956407349</v>
      </c>
    </row>
    <row r="39" spans="1:29">
      <c r="A39" s="9">
        <f t="shared" si="24"/>
        <v>2025</v>
      </c>
      <c r="B39" s="17">
        <f t="shared" si="6"/>
        <v>23</v>
      </c>
      <c r="C39" s="18">
        <f t="shared" si="8"/>
        <v>3148466.3304846724</v>
      </c>
      <c r="D39" s="18">
        <f t="shared" si="9"/>
        <v>31484.663304846727</v>
      </c>
      <c r="E39" s="18">
        <f t="shared" si="10"/>
        <v>-100000</v>
      </c>
      <c r="F39" s="31">
        <f t="shared" si="11"/>
        <v>3079950.9937895192</v>
      </c>
      <c r="G39" s="18">
        <f t="shared" si="14"/>
        <v>1648351.4082282141</v>
      </c>
      <c r="H39" s="18">
        <f t="shared" si="12"/>
        <v>74925.064010373389</v>
      </c>
      <c r="I39" s="18">
        <f t="shared" si="15"/>
        <v>1723276.4722385874</v>
      </c>
      <c r="J39" s="31">
        <f t="shared" si="16"/>
        <v>2772227.3683838164</v>
      </c>
      <c r="K39" s="18">
        <f t="shared" si="7"/>
        <v>307723.62540570274</v>
      </c>
      <c r="L39" s="18">
        <f t="shared" si="13"/>
        <v>92317.087621710816</v>
      </c>
      <c r="M39" s="10">
        <f t="shared" si="18"/>
        <v>1922.9181945660093</v>
      </c>
    </row>
    <row r="40" spans="1:29">
      <c r="A40" s="9">
        <f t="shared" si="24"/>
        <v>2025</v>
      </c>
      <c r="B40" s="17">
        <f t="shared" si="6"/>
        <v>24</v>
      </c>
      <c r="C40" s="18">
        <f t="shared" si="8"/>
        <v>3079950.9937895192</v>
      </c>
      <c r="D40" s="18">
        <f t="shared" si="9"/>
        <v>30799.509937895193</v>
      </c>
      <c r="E40" s="18">
        <f t="shared" si="10"/>
        <v>-100000</v>
      </c>
      <c r="F40" s="31">
        <f t="shared" si="11"/>
        <v>3010750.5037274142</v>
      </c>
      <c r="G40" s="18">
        <f t="shared" si="14"/>
        <v>1723276.4722385874</v>
      </c>
      <c r="H40" s="18">
        <f t="shared" si="12"/>
        <v>74925.064010373389</v>
      </c>
      <c r="I40" s="18">
        <f t="shared" si="15"/>
        <v>1798201.5362489608</v>
      </c>
      <c r="J40" s="31">
        <f t="shared" si="16"/>
        <v>2697302.3043734431</v>
      </c>
      <c r="K40" s="18">
        <f t="shared" si="7"/>
        <v>313448.19935397105</v>
      </c>
      <c r="L40" s="18">
        <f t="shared" si="13"/>
        <v>94034.459806191313</v>
      </c>
      <c r="M40" s="10">
        <f t="shared" si="18"/>
        <v>1717.3721844804968</v>
      </c>
    </row>
    <row r="41" spans="1:29">
      <c r="A41" s="9">
        <f t="shared" si="24"/>
        <v>2025</v>
      </c>
      <c r="B41" s="17">
        <f t="shared" si="6"/>
        <v>25</v>
      </c>
      <c r="C41" s="18">
        <f t="shared" si="8"/>
        <v>3010750.5037274142</v>
      </c>
      <c r="D41" s="18">
        <f t="shared" si="9"/>
        <v>30107.505037274143</v>
      </c>
      <c r="E41" s="18">
        <f t="shared" si="10"/>
        <v>-100000</v>
      </c>
      <c r="F41" s="31">
        <f t="shared" si="11"/>
        <v>2940858.0087646884</v>
      </c>
      <c r="G41" s="18">
        <f t="shared" si="14"/>
        <v>1798201.5362489608</v>
      </c>
      <c r="H41" s="18">
        <f t="shared" si="12"/>
        <v>74925.064010373389</v>
      </c>
      <c r="I41" s="18">
        <f t="shared" si="15"/>
        <v>1873126.6002593341</v>
      </c>
      <c r="J41" s="31">
        <f t="shared" si="16"/>
        <v>2622377.2403630698</v>
      </c>
      <c r="K41" s="18">
        <f t="shared" si="7"/>
        <v>318480.76840161858</v>
      </c>
      <c r="L41" s="18">
        <f t="shared" si="13"/>
        <v>95544.230520485566</v>
      </c>
      <c r="M41" s="10">
        <f t="shared" si="18"/>
        <v>1509.7707142942527</v>
      </c>
    </row>
    <row r="42" spans="1:29">
      <c r="A42" s="9">
        <f t="shared" si="24"/>
        <v>2025</v>
      </c>
      <c r="B42" s="17">
        <f t="shared" si="6"/>
        <v>26</v>
      </c>
      <c r="C42" s="18">
        <f t="shared" si="8"/>
        <v>2940858.0087646884</v>
      </c>
      <c r="D42" s="18">
        <f t="shared" si="9"/>
        <v>29408.580087646886</v>
      </c>
      <c r="E42" s="18">
        <f t="shared" si="10"/>
        <v>-100000</v>
      </c>
      <c r="F42" s="31">
        <f t="shared" si="11"/>
        <v>2870266.5888523352</v>
      </c>
      <c r="G42" s="18">
        <f t="shared" si="14"/>
        <v>1873126.6002593341</v>
      </c>
      <c r="H42" s="18">
        <f t="shared" si="12"/>
        <v>74925.064010373389</v>
      </c>
      <c r="I42" s="18">
        <f t="shared" si="15"/>
        <v>1948051.6642697074</v>
      </c>
      <c r="J42" s="31">
        <f t="shared" si="16"/>
        <v>2547452.1763526965</v>
      </c>
      <c r="K42" s="18">
        <f t="shared" si="7"/>
        <v>322814.41249963874</v>
      </c>
      <c r="L42" s="18">
        <f t="shared" si="13"/>
        <v>96844.323749891613</v>
      </c>
      <c r="M42" s="10">
        <f t="shared" si="18"/>
        <v>1300.0932294060476</v>
      </c>
    </row>
    <row r="43" spans="1:29">
      <c r="A43" s="9">
        <f t="shared" si="24"/>
        <v>2025</v>
      </c>
      <c r="B43" s="17">
        <f t="shared" si="6"/>
        <v>27</v>
      </c>
      <c r="C43" s="18">
        <f t="shared" si="8"/>
        <v>2870266.5888523352</v>
      </c>
      <c r="D43" s="18">
        <f t="shared" si="9"/>
        <v>28702.665888523352</v>
      </c>
      <c r="E43" s="18">
        <f t="shared" si="10"/>
        <v>-100000</v>
      </c>
      <c r="F43" s="31">
        <f t="shared" si="11"/>
        <v>2798969.2547408585</v>
      </c>
      <c r="G43" s="18">
        <f t="shared" si="14"/>
        <v>1948051.6642697074</v>
      </c>
      <c r="H43" s="18">
        <f t="shared" si="12"/>
        <v>74925.064010373389</v>
      </c>
      <c r="I43" s="18">
        <f t="shared" si="15"/>
        <v>2022976.7282800807</v>
      </c>
      <c r="J43" s="31">
        <f t="shared" si="16"/>
        <v>2472527.1123423232</v>
      </c>
      <c r="K43" s="18">
        <f t="shared" si="7"/>
        <v>326442.14239853527</v>
      </c>
      <c r="L43" s="18">
        <f t="shared" si="13"/>
        <v>97932.642719560579</v>
      </c>
      <c r="M43" s="10">
        <f t="shared" si="18"/>
        <v>1088.318969668966</v>
      </c>
    </row>
    <row r="44" spans="1:29">
      <c r="A44" s="9">
        <f t="shared" si="24"/>
        <v>2025</v>
      </c>
      <c r="B44" s="17">
        <f t="shared" si="6"/>
        <v>28</v>
      </c>
      <c r="C44" s="18">
        <f t="shared" si="8"/>
        <v>2798969.2547408585</v>
      </c>
      <c r="D44" s="18">
        <f t="shared" si="9"/>
        <v>27989.692547408584</v>
      </c>
      <c r="E44" s="18">
        <f t="shared" si="10"/>
        <v>-100000</v>
      </c>
      <c r="F44" s="31">
        <f t="shared" si="11"/>
        <v>2726958.9472882668</v>
      </c>
      <c r="G44" s="18">
        <f t="shared" si="14"/>
        <v>2022976.7282800807</v>
      </c>
      <c r="H44" s="18">
        <f t="shared" si="12"/>
        <v>74925.064010373389</v>
      </c>
      <c r="I44" s="18">
        <f t="shared" si="15"/>
        <v>2097901.7922904543</v>
      </c>
      <c r="J44" s="31">
        <f t="shared" si="16"/>
        <v>2397602.0483319494</v>
      </c>
      <c r="K44" s="18">
        <f t="shared" si="7"/>
        <v>329356.89895631745</v>
      </c>
      <c r="L44" s="18">
        <f t="shared" si="13"/>
        <v>98807.069686895236</v>
      </c>
      <c r="M44" s="10">
        <f t="shared" si="18"/>
        <v>874.42696733465709</v>
      </c>
    </row>
    <row r="45" spans="1:29">
      <c r="A45" s="9">
        <f t="shared" si="24"/>
        <v>2025</v>
      </c>
      <c r="B45" s="17">
        <f t="shared" si="6"/>
        <v>29</v>
      </c>
      <c r="C45" s="18">
        <f t="shared" si="8"/>
        <v>2726958.9472882668</v>
      </c>
      <c r="D45" s="18">
        <f t="shared" si="9"/>
        <v>27269.589472882668</v>
      </c>
      <c r="E45" s="18">
        <f t="shared" si="10"/>
        <v>-100000</v>
      </c>
      <c r="F45" s="31">
        <f t="shared" si="11"/>
        <v>2654228.5367611493</v>
      </c>
      <c r="G45" s="18">
        <f t="shared" si="14"/>
        <v>2097901.7922904543</v>
      </c>
      <c r="H45" s="18">
        <f t="shared" si="12"/>
        <v>74925.064010373389</v>
      </c>
      <c r="I45" s="18">
        <f t="shared" si="15"/>
        <v>2172826.8563008276</v>
      </c>
      <c r="J45" s="31">
        <f t="shared" si="16"/>
        <v>2322676.9843215761</v>
      </c>
      <c r="K45" s="18">
        <f t="shared" si="7"/>
        <v>331551.55243957322</v>
      </c>
      <c r="L45" s="18">
        <f t="shared" si="13"/>
        <v>99465.465731871969</v>
      </c>
      <c r="M45" s="10">
        <f t="shared" si="18"/>
        <v>658.39604497673281</v>
      </c>
    </row>
    <row r="46" spans="1:29">
      <c r="A46" s="9">
        <f t="shared" si="24"/>
        <v>2025</v>
      </c>
      <c r="B46" s="17">
        <f t="shared" si="6"/>
        <v>30</v>
      </c>
      <c r="C46" s="18">
        <f t="shared" si="8"/>
        <v>2654228.5367611493</v>
      </c>
      <c r="D46" s="18">
        <f t="shared" si="9"/>
        <v>26542.285367611494</v>
      </c>
      <c r="E46" s="18">
        <f t="shared" si="10"/>
        <v>-100000</v>
      </c>
      <c r="F46" s="31">
        <f t="shared" si="11"/>
        <v>2580770.8221287606</v>
      </c>
      <c r="G46" s="18">
        <f t="shared" si="14"/>
        <v>2172826.8563008276</v>
      </c>
      <c r="H46" s="18">
        <f t="shared" si="12"/>
        <v>74925.064010373389</v>
      </c>
      <c r="I46" s="18">
        <f t="shared" si="15"/>
        <v>2247751.9203112009</v>
      </c>
      <c r="J46" s="31">
        <f t="shared" si="16"/>
        <v>2247751.9203112028</v>
      </c>
      <c r="K46" s="18">
        <f t="shared" si="7"/>
        <v>333018.90181755787</v>
      </c>
      <c r="L46" s="18">
        <f t="shared" si="13"/>
        <v>99905.670545267363</v>
      </c>
      <c r="M46" s="10">
        <f t="shared" si="18"/>
        <v>440.20481339539401</v>
      </c>
    </row>
    <row r="47" spans="1:29" ht="16.5" thickBot="1">
      <c r="A47" s="11">
        <f t="shared" si="24"/>
        <v>2025</v>
      </c>
      <c r="B47" s="46">
        <f t="shared" si="6"/>
        <v>31</v>
      </c>
      <c r="C47" s="12">
        <f t="shared" si="8"/>
        <v>2580770.8221287606</v>
      </c>
      <c r="D47" s="12">
        <f t="shared" si="9"/>
        <v>25807.708221287608</v>
      </c>
      <c r="E47" s="12">
        <f t="shared" si="10"/>
        <v>-100000</v>
      </c>
      <c r="F47" s="47">
        <f t="shared" si="11"/>
        <v>2506578.5303500481</v>
      </c>
      <c r="G47" s="12">
        <f t="shared" si="14"/>
        <v>2247751.9203112009</v>
      </c>
      <c r="H47" s="12">
        <f t="shared" si="12"/>
        <v>74925.064010373389</v>
      </c>
      <c r="I47" s="12">
        <f t="shared" si="15"/>
        <v>2322676.9843215742</v>
      </c>
      <c r="J47" s="47">
        <f t="shared" si="16"/>
        <v>2172826.8563008294</v>
      </c>
      <c r="K47" s="12">
        <f t="shared" si="7"/>
        <v>333751.67404921865</v>
      </c>
      <c r="L47" s="48">
        <f t="shared" si="13"/>
        <v>100125.5022147656</v>
      </c>
      <c r="M47" s="13">
        <f t="shared" si="18"/>
        <v>219.83166949823499</v>
      </c>
    </row>
    <row r="48" spans="1:29">
      <c r="A48" s="6">
        <f>+A36+1</f>
        <v>2026</v>
      </c>
      <c r="B48" s="42">
        <f t="shared" si="6"/>
        <v>32</v>
      </c>
      <c r="C48" s="7">
        <f t="shared" si="8"/>
        <v>2506578.5303500481</v>
      </c>
      <c r="D48" s="7">
        <f t="shared" si="9"/>
        <v>25065.785303500481</v>
      </c>
      <c r="E48" s="7">
        <f t="shared" si="10"/>
        <v>-100000</v>
      </c>
      <c r="F48" s="43">
        <f t="shared" si="11"/>
        <v>2431644.3156535486</v>
      </c>
      <c r="G48" s="7">
        <f t="shared" si="14"/>
        <v>2322676.9843215742</v>
      </c>
      <c r="H48" s="7">
        <f t="shared" si="12"/>
        <v>74925.064010373389</v>
      </c>
      <c r="I48" s="7">
        <f t="shared" si="15"/>
        <v>2397602.0483319475</v>
      </c>
      <c r="J48" s="43">
        <f t="shared" si="16"/>
        <v>2097901.7922904561</v>
      </c>
      <c r="K48" s="7">
        <f t="shared" si="7"/>
        <v>333742.52336309245</v>
      </c>
      <c r="L48" s="7">
        <f t="shared" si="13"/>
        <v>100122.75700892773</v>
      </c>
      <c r="M48" s="8">
        <f t="shared" si="18"/>
        <v>-2.7452058378694346</v>
      </c>
    </row>
    <row r="49" spans="1:13">
      <c r="A49" s="9">
        <f t="shared" si="24"/>
        <v>2026</v>
      </c>
      <c r="B49" s="17">
        <f t="shared" si="6"/>
        <v>33</v>
      </c>
      <c r="C49" s="18">
        <f t="shared" si="8"/>
        <v>2431644.3156535486</v>
      </c>
      <c r="D49" s="18">
        <f t="shared" si="9"/>
        <v>24316.443156535486</v>
      </c>
      <c r="E49" s="18">
        <f t="shared" si="10"/>
        <v>-100000</v>
      </c>
      <c r="F49" s="31">
        <f t="shared" si="11"/>
        <v>2355960.7588100838</v>
      </c>
      <c r="G49" s="18">
        <f t="shared" si="14"/>
        <v>2397602.0483319475</v>
      </c>
      <c r="H49" s="18">
        <f t="shared" si="12"/>
        <v>74925.064010373389</v>
      </c>
      <c r="I49" s="18">
        <f t="shared" si="15"/>
        <v>2472527.1123423208</v>
      </c>
      <c r="J49" s="31">
        <f t="shared" si="16"/>
        <v>2022976.7282800828</v>
      </c>
      <c r="K49" s="18">
        <f t="shared" si="7"/>
        <v>332984.03053000104</v>
      </c>
      <c r="L49" s="18">
        <f t="shared" si="13"/>
        <v>99895.209159000311</v>
      </c>
      <c r="M49" s="10">
        <f t="shared" si="18"/>
        <v>-227.5478499274177</v>
      </c>
    </row>
    <row r="50" spans="1:13">
      <c r="A50" s="9">
        <f t="shared" si="24"/>
        <v>2026</v>
      </c>
      <c r="B50" s="17">
        <f t="shared" si="6"/>
        <v>34</v>
      </c>
      <c r="C50" s="18">
        <f t="shared" si="8"/>
        <v>2355960.7588100838</v>
      </c>
      <c r="D50" s="18">
        <f t="shared" si="9"/>
        <v>23559.60758810084</v>
      </c>
      <c r="E50" s="18">
        <f t="shared" si="10"/>
        <v>-100000</v>
      </c>
      <c r="F50" s="31">
        <f t="shared" si="11"/>
        <v>2279520.3663981846</v>
      </c>
      <c r="G50" s="18">
        <f t="shared" si="14"/>
        <v>2472527.1123423208</v>
      </c>
      <c r="H50" s="18">
        <f t="shared" si="12"/>
        <v>74925.064010373389</v>
      </c>
      <c r="I50" s="18">
        <f t="shared" si="15"/>
        <v>2547452.1763526942</v>
      </c>
      <c r="J50" s="31">
        <f t="shared" si="16"/>
        <v>1948051.6642697095</v>
      </c>
      <c r="K50" s="18">
        <f t="shared" si="7"/>
        <v>331468.70212847507</v>
      </c>
      <c r="L50" s="18">
        <f t="shared" si="13"/>
        <v>99440.610638542523</v>
      </c>
      <c r="M50" s="10">
        <f t="shared" si="18"/>
        <v>-454.59852045778825</v>
      </c>
    </row>
    <row r="51" spans="1:13">
      <c r="A51" s="9">
        <f t="shared" si="24"/>
        <v>2026</v>
      </c>
      <c r="B51" s="17">
        <f t="shared" si="6"/>
        <v>35</v>
      </c>
      <c r="C51" s="18">
        <f t="shared" si="8"/>
        <v>2279520.3663981846</v>
      </c>
      <c r="D51" s="18">
        <f t="shared" si="9"/>
        <v>22795.203663981847</v>
      </c>
      <c r="E51" s="18">
        <f t="shared" si="10"/>
        <v>-100000</v>
      </c>
      <c r="F51" s="31">
        <f t="shared" si="11"/>
        <v>2202315.5700621665</v>
      </c>
      <c r="G51" s="18">
        <f t="shared" si="14"/>
        <v>2547452.1763526942</v>
      </c>
      <c r="H51" s="18">
        <f t="shared" si="12"/>
        <v>74925.064010373389</v>
      </c>
      <c r="I51" s="18">
        <f t="shared" si="15"/>
        <v>2622377.2403630675</v>
      </c>
      <c r="J51" s="31">
        <f t="shared" si="16"/>
        <v>1873126.6002593362</v>
      </c>
      <c r="K51" s="18">
        <f t="shared" si="7"/>
        <v>329188.96980283037</v>
      </c>
      <c r="L51" s="18">
        <f t="shared" si="13"/>
        <v>98756.690940849105</v>
      </c>
      <c r="M51" s="10">
        <f t="shared" si="18"/>
        <v>-683.91969769341813</v>
      </c>
    </row>
    <row r="52" spans="1:13">
      <c r="A52" s="9">
        <f t="shared" si="24"/>
        <v>2026</v>
      </c>
      <c r="B52" s="17">
        <f t="shared" si="6"/>
        <v>36</v>
      </c>
      <c r="C52" s="18">
        <f t="shared" si="8"/>
        <v>2202315.5700621665</v>
      </c>
      <c r="D52" s="18">
        <f t="shared" si="9"/>
        <v>22023.155700621664</v>
      </c>
      <c r="E52" s="18">
        <f t="shared" si="10"/>
        <v>-100000</v>
      </c>
      <c r="F52" s="31">
        <f t="shared" si="11"/>
        <v>2124338.7257627882</v>
      </c>
      <c r="G52" s="18">
        <f t="shared" si="14"/>
        <v>2622377.2403630675</v>
      </c>
      <c r="H52" s="18">
        <f t="shared" si="12"/>
        <v>74925.064010373389</v>
      </c>
      <c r="I52" s="18">
        <f t="shared" si="15"/>
        <v>2697302.3043734408</v>
      </c>
      <c r="J52" s="31">
        <f t="shared" si="16"/>
        <v>1798201.5362489629</v>
      </c>
      <c r="K52" s="18">
        <f t="shared" si="7"/>
        <v>326137.18951382535</v>
      </c>
      <c r="L52" s="18">
        <f t="shared" si="13"/>
        <v>97841.156854147601</v>
      </c>
      <c r="M52" s="10">
        <f t="shared" si="18"/>
        <v>-915.53408670150384</v>
      </c>
    </row>
    <row r="53" spans="1:13">
      <c r="A53" s="9">
        <f t="shared" si="24"/>
        <v>2026</v>
      </c>
      <c r="B53" s="17">
        <f t="shared" si="6"/>
        <v>37</v>
      </c>
      <c r="C53" s="18">
        <f t="shared" si="8"/>
        <v>2124338.7257627882</v>
      </c>
      <c r="D53" s="18">
        <f t="shared" si="9"/>
        <v>21243.387257627881</v>
      </c>
      <c r="E53" s="18">
        <f t="shared" si="10"/>
        <v>-100000</v>
      </c>
      <c r="F53" s="31">
        <f t="shared" si="11"/>
        <v>2045582.1130204159</v>
      </c>
      <c r="G53" s="18">
        <f t="shared" si="14"/>
        <v>2697302.3043734408</v>
      </c>
      <c r="H53" s="18">
        <f t="shared" si="12"/>
        <v>74925.064010373389</v>
      </c>
      <c r="I53" s="18">
        <f t="shared" si="15"/>
        <v>2772227.3683838141</v>
      </c>
      <c r="J53" s="31">
        <f t="shared" si="16"/>
        <v>1723276.4722385895</v>
      </c>
      <c r="K53" s="18">
        <f t="shared" si="7"/>
        <v>322305.64078182634</v>
      </c>
      <c r="L53" s="18">
        <f t="shared" si="13"/>
        <v>96691.692234547896</v>
      </c>
      <c r="M53" s="10">
        <f t="shared" si="18"/>
        <v>-1149.4646195997047</v>
      </c>
    </row>
    <row r="54" spans="1:13">
      <c r="A54" s="9">
        <f t="shared" si="24"/>
        <v>2026</v>
      </c>
      <c r="B54" s="17">
        <f t="shared" si="6"/>
        <v>38</v>
      </c>
      <c r="C54" s="18">
        <f t="shared" si="8"/>
        <v>2045582.1130204159</v>
      </c>
      <c r="D54" s="18">
        <f t="shared" si="9"/>
        <v>20455.82113020416</v>
      </c>
      <c r="E54" s="18">
        <f t="shared" si="10"/>
        <v>-100000</v>
      </c>
      <c r="F54" s="31">
        <f t="shared" si="11"/>
        <v>1966037.9341506201</v>
      </c>
      <c r="G54" s="18">
        <f t="shared" si="14"/>
        <v>2772227.3683838141</v>
      </c>
      <c r="H54" s="18">
        <f t="shared" si="12"/>
        <v>74925.064010373389</v>
      </c>
      <c r="I54" s="18">
        <f t="shared" si="15"/>
        <v>2847152.4323941874</v>
      </c>
      <c r="J54" s="31">
        <f t="shared" si="16"/>
        <v>1648351.4082282162</v>
      </c>
      <c r="K54" s="18">
        <f t="shared" si="7"/>
        <v>317686.5259224039</v>
      </c>
      <c r="L54" s="18">
        <f t="shared" si="13"/>
        <v>95305.957776721174</v>
      </c>
      <c r="M54" s="10">
        <f t="shared" si="18"/>
        <v>-1385.7344578267221</v>
      </c>
    </row>
    <row r="55" spans="1:13">
      <c r="A55" s="9">
        <f t="shared" si="24"/>
        <v>2026</v>
      </c>
      <c r="B55" s="17">
        <f t="shared" si="6"/>
        <v>39</v>
      </c>
      <c r="C55" s="18">
        <f t="shared" si="8"/>
        <v>1966037.9341506201</v>
      </c>
      <c r="D55" s="18">
        <f t="shared" si="9"/>
        <v>19660.379341506203</v>
      </c>
      <c r="E55" s="18">
        <f t="shared" si="10"/>
        <v>-100000</v>
      </c>
      <c r="F55" s="31">
        <f t="shared" si="11"/>
        <v>1885698.3134921263</v>
      </c>
      <c r="G55" s="18">
        <f t="shared" si="14"/>
        <v>2847152.4323941874</v>
      </c>
      <c r="H55" s="18">
        <f t="shared" si="12"/>
        <v>74925.064010373389</v>
      </c>
      <c r="I55" s="18">
        <f t="shared" si="15"/>
        <v>2922077.4964045607</v>
      </c>
      <c r="J55" s="31">
        <f t="shared" si="16"/>
        <v>1573426.3442178429</v>
      </c>
      <c r="K55" s="18">
        <f t="shared" si="7"/>
        <v>312271.96927428339</v>
      </c>
      <c r="L55" s="18">
        <f t="shared" si="13"/>
        <v>93681.590782285013</v>
      </c>
      <c r="M55" s="10">
        <f t="shared" si="18"/>
        <v>-1624.3669944361609</v>
      </c>
    </row>
    <row r="56" spans="1:13">
      <c r="A56" s="9">
        <f t="shared" si="24"/>
        <v>2026</v>
      </c>
      <c r="B56" s="17">
        <f t="shared" si="6"/>
        <v>40</v>
      </c>
      <c r="C56" s="18">
        <f t="shared" si="8"/>
        <v>1885698.3134921263</v>
      </c>
      <c r="D56" s="18">
        <f t="shared" si="9"/>
        <v>18856.983134921262</v>
      </c>
      <c r="E56" s="18">
        <f t="shared" si="10"/>
        <v>-100000</v>
      </c>
      <c r="F56" s="31">
        <f t="shared" si="11"/>
        <v>1804555.2966270475</v>
      </c>
      <c r="G56" s="18">
        <f t="shared" si="14"/>
        <v>2922077.4964045607</v>
      </c>
      <c r="H56" s="18">
        <f t="shared" si="12"/>
        <v>74925.064010373389</v>
      </c>
      <c r="I56" s="18">
        <f t="shared" si="15"/>
        <v>2997002.5604149341</v>
      </c>
      <c r="J56" s="31">
        <f t="shared" si="16"/>
        <v>1498501.2802074696</v>
      </c>
      <c r="K56" s="18">
        <f t="shared" si="7"/>
        <v>306054.01641957788</v>
      </c>
      <c r="L56" s="18">
        <f t="shared" si="13"/>
        <v>91816.20492587336</v>
      </c>
      <c r="M56" s="10">
        <f t="shared" si="18"/>
        <v>-1865.3858564116526</v>
      </c>
    </row>
    <row r="57" spans="1:13">
      <c r="A57" s="9">
        <f t="shared" si="24"/>
        <v>2026</v>
      </c>
      <c r="B57" s="17">
        <f t="shared" si="6"/>
        <v>41</v>
      </c>
      <c r="C57" s="18">
        <f t="shared" si="8"/>
        <v>1804555.2966270475</v>
      </c>
      <c r="D57" s="18">
        <f t="shared" si="9"/>
        <v>18045.552966270476</v>
      </c>
      <c r="E57" s="18">
        <f t="shared" si="10"/>
        <v>-100000</v>
      </c>
      <c r="F57" s="31">
        <f t="shared" si="11"/>
        <v>1722600.8495933178</v>
      </c>
      <c r="G57" s="18">
        <f t="shared" si="14"/>
        <v>2997002.5604149341</v>
      </c>
      <c r="H57" s="18">
        <f t="shared" si="12"/>
        <v>74925.064010373389</v>
      </c>
      <c r="I57" s="18">
        <f t="shared" si="15"/>
        <v>3071927.6244253074</v>
      </c>
      <c r="J57" s="31">
        <f t="shared" si="16"/>
        <v>1423576.2161970963</v>
      </c>
      <c r="K57" s="18">
        <f t="shared" si="7"/>
        <v>299024.63339622156</v>
      </c>
      <c r="L57" s="18">
        <f t="shared" si="13"/>
        <v>89707.39001886647</v>
      </c>
      <c r="M57" s="10">
        <f t="shared" si="18"/>
        <v>-2108.8149070068903</v>
      </c>
    </row>
    <row r="58" spans="1:13">
      <c r="A58" s="9">
        <f t="shared" si="24"/>
        <v>2026</v>
      </c>
      <c r="B58" s="17">
        <f t="shared" si="6"/>
        <v>42</v>
      </c>
      <c r="C58" s="18">
        <f t="shared" si="8"/>
        <v>1722600.8495933178</v>
      </c>
      <c r="D58" s="18">
        <f t="shared" si="9"/>
        <v>17226.00849593318</v>
      </c>
      <c r="E58" s="18">
        <f t="shared" si="10"/>
        <v>-100000</v>
      </c>
      <c r="F58" s="31">
        <f t="shared" si="11"/>
        <v>1639826.858089251</v>
      </c>
      <c r="G58" s="18">
        <f t="shared" si="14"/>
        <v>3071927.6244253074</v>
      </c>
      <c r="H58" s="18">
        <f t="shared" si="12"/>
        <v>74925.064010373389</v>
      </c>
      <c r="I58" s="18">
        <f t="shared" si="15"/>
        <v>3146852.6884356807</v>
      </c>
      <c r="J58" s="31">
        <f t="shared" si="16"/>
        <v>1348651.152186723</v>
      </c>
      <c r="K58" s="18">
        <f t="shared" si="7"/>
        <v>291175.70590252802</v>
      </c>
      <c r="L58" s="18">
        <f t="shared" si="13"/>
        <v>87352.711770758397</v>
      </c>
      <c r="M58" s="10">
        <f t="shared" si="18"/>
        <v>-2354.6782481080736</v>
      </c>
    </row>
    <row r="59" spans="1:13" ht="16.5" thickBot="1">
      <c r="A59" s="11">
        <f t="shared" si="24"/>
        <v>2026</v>
      </c>
      <c r="B59" s="46">
        <f t="shared" si="6"/>
        <v>43</v>
      </c>
      <c r="C59" s="12">
        <f t="shared" si="8"/>
        <v>1639826.858089251</v>
      </c>
      <c r="D59" s="12">
        <f t="shared" si="9"/>
        <v>16398.268580892509</v>
      </c>
      <c r="E59" s="12">
        <f t="shared" si="10"/>
        <v>-100000</v>
      </c>
      <c r="F59" s="47">
        <f t="shared" si="11"/>
        <v>1556225.1266701436</v>
      </c>
      <c r="G59" s="12">
        <f t="shared" si="14"/>
        <v>3146852.6884356807</v>
      </c>
      <c r="H59" s="12">
        <f t="shared" si="12"/>
        <v>74925.064010373389</v>
      </c>
      <c r="I59" s="12">
        <f t="shared" si="15"/>
        <v>3221777.752446054</v>
      </c>
      <c r="J59" s="47">
        <f t="shared" si="16"/>
        <v>1273726.0881763496</v>
      </c>
      <c r="K59" s="12">
        <f t="shared" si="7"/>
        <v>282499.03849379392</v>
      </c>
      <c r="L59" s="48">
        <f t="shared" si="13"/>
        <v>84749.711548138177</v>
      </c>
      <c r="M59" s="13">
        <f t="shared" si="18"/>
        <v>-2603.0002226202196</v>
      </c>
    </row>
    <row r="60" spans="1:13">
      <c r="A60" s="6">
        <f>+A48+1</f>
        <v>2027</v>
      </c>
      <c r="B60" s="42">
        <f t="shared" si="6"/>
        <v>44</v>
      </c>
      <c r="C60" s="7">
        <f t="shared" si="8"/>
        <v>1556225.1266701436</v>
      </c>
      <c r="D60" s="7">
        <f t="shared" si="9"/>
        <v>15562.251266701436</v>
      </c>
      <c r="E60" s="7">
        <f t="shared" si="10"/>
        <v>-100000</v>
      </c>
      <c r="F60" s="43">
        <f t="shared" si="11"/>
        <v>1471787.3779368449</v>
      </c>
      <c r="G60" s="7">
        <f t="shared" si="14"/>
        <v>3221777.752446054</v>
      </c>
      <c r="H60" s="7">
        <f t="shared" si="12"/>
        <v>74925.064010373389</v>
      </c>
      <c r="I60" s="7">
        <f t="shared" si="15"/>
        <v>3296702.8164564273</v>
      </c>
      <c r="J60" s="43">
        <f t="shared" si="16"/>
        <v>1198801.0241659763</v>
      </c>
      <c r="K60" s="7">
        <f t="shared" si="7"/>
        <v>272986.35377086862</v>
      </c>
      <c r="L60" s="7">
        <f t="shared" si="13"/>
        <v>81895.906131260577</v>
      </c>
      <c r="M60" s="8">
        <f t="shared" si="18"/>
        <v>-2853.8054168775998</v>
      </c>
    </row>
    <row r="61" spans="1:13">
      <c r="A61" s="9">
        <f t="shared" si="24"/>
        <v>2027</v>
      </c>
      <c r="B61" s="17">
        <f t="shared" si="6"/>
        <v>45</v>
      </c>
      <c r="C61" s="18">
        <f t="shared" si="8"/>
        <v>1471787.3779368449</v>
      </c>
      <c r="D61" s="18">
        <f t="shared" si="9"/>
        <v>14717.87377936845</v>
      </c>
      <c r="E61" s="18">
        <f t="shared" si="10"/>
        <v>-100000</v>
      </c>
      <c r="F61" s="31">
        <f t="shared" si="11"/>
        <v>1386505.2517162133</v>
      </c>
      <c r="G61" s="18">
        <f t="shared" si="14"/>
        <v>3296702.8164564273</v>
      </c>
      <c r="H61" s="18">
        <f t="shared" si="12"/>
        <v>74925.064010373389</v>
      </c>
      <c r="I61" s="18">
        <f t="shared" si="15"/>
        <v>3371627.8804668006</v>
      </c>
      <c r="J61" s="31">
        <f t="shared" si="16"/>
        <v>1123875.960155603</v>
      </c>
      <c r="K61" s="18">
        <f t="shared" si="7"/>
        <v>262629.29156061029</v>
      </c>
      <c r="L61" s="18">
        <f t="shared" si="13"/>
        <v>78788.787468183087</v>
      </c>
      <c r="M61" s="10">
        <f t="shared" si="18"/>
        <v>-3107.1186630774901</v>
      </c>
    </row>
    <row r="62" spans="1:13">
      <c r="A62" s="9">
        <f t="shared" si="24"/>
        <v>2027</v>
      </c>
      <c r="B62" s="17">
        <f t="shared" si="6"/>
        <v>46</v>
      </c>
      <c r="C62" s="18">
        <f t="shared" si="8"/>
        <v>1386505.2517162133</v>
      </c>
      <c r="D62" s="18">
        <f t="shared" si="9"/>
        <v>13865.052517162134</v>
      </c>
      <c r="E62" s="18">
        <f t="shared" si="10"/>
        <v>-100000</v>
      </c>
      <c r="F62" s="31">
        <f t="shared" si="11"/>
        <v>1300370.3042333755</v>
      </c>
      <c r="G62" s="18">
        <f t="shared" si="14"/>
        <v>3371627.8804668006</v>
      </c>
      <c r="H62" s="18">
        <f t="shared" si="12"/>
        <v>74925.064010373389</v>
      </c>
      <c r="I62" s="18">
        <f t="shared" si="15"/>
        <v>3446552.944477174</v>
      </c>
      <c r="J62" s="31">
        <f t="shared" si="16"/>
        <v>1048950.8961452297</v>
      </c>
      <c r="K62" s="18">
        <f t="shared" si="7"/>
        <v>251419.40808814578</v>
      </c>
      <c r="L62" s="18">
        <f t="shared" si="13"/>
        <v>75425.82242644373</v>
      </c>
      <c r="M62" s="10">
        <f t="shared" si="18"/>
        <v>-3362.9650417393568</v>
      </c>
    </row>
    <row r="63" spans="1:13">
      <c r="A63" s="9">
        <f t="shared" si="24"/>
        <v>2027</v>
      </c>
      <c r="B63" s="17">
        <f t="shared" si="6"/>
        <v>47</v>
      </c>
      <c r="C63" s="18">
        <f t="shared" si="8"/>
        <v>1300370.3042333755</v>
      </c>
      <c r="D63" s="18">
        <f t="shared" si="9"/>
        <v>13003.703042333755</v>
      </c>
      <c r="E63" s="18">
        <f t="shared" si="10"/>
        <v>-100000</v>
      </c>
      <c r="F63" s="31">
        <f t="shared" si="11"/>
        <v>1213374.0072757092</v>
      </c>
      <c r="G63" s="18">
        <f t="shared" si="14"/>
        <v>3446552.944477174</v>
      </c>
      <c r="H63" s="18">
        <f t="shared" si="12"/>
        <v>74925.064010373389</v>
      </c>
      <c r="I63" s="18">
        <f t="shared" si="15"/>
        <v>3521478.0084875473</v>
      </c>
      <c r="J63" s="31">
        <f t="shared" si="16"/>
        <v>974025.83213485638</v>
      </c>
      <c r="K63" s="18">
        <f t="shared" si="7"/>
        <v>239348.17514085281</v>
      </c>
      <c r="L63" s="18">
        <f t="shared" si="13"/>
        <v>71804.452542255836</v>
      </c>
      <c r="M63" s="10">
        <f t="shared" si="18"/>
        <v>-3621.3698841878941</v>
      </c>
    </row>
    <row r="64" spans="1:13">
      <c r="A64" s="9">
        <f t="shared" si="24"/>
        <v>2027</v>
      </c>
      <c r="B64" s="17">
        <f t="shared" si="6"/>
        <v>48</v>
      </c>
      <c r="C64" s="18">
        <f t="shared" si="8"/>
        <v>1213374.0072757092</v>
      </c>
      <c r="D64" s="18">
        <f t="shared" si="9"/>
        <v>12133.740072757091</v>
      </c>
      <c r="E64" s="18">
        <f t="shared" si="10"/>
        <v>-100000</v>
      </c>
      <c r="F64" s="31">
        <f t="shared" si="11"/>
        <v>1125507.7473484662</v>
      </c>
      <c r="G64" s="18">
        <f t="shared" si="14"/>
        <v>3521478.0084875473</v>
      </c>
      <c r="H64" s="18">
        <f t="shared" si="12"/>
        <v>74925.064010373389</v>
      </c>
      <c r="I64" s="18">
        <f t="shared" si="15"/>
        <v>3596403.0724979206</v>
      </c>
      <c r="J64" s="31">
        <f t="shared" si="16"/>
        <v>899100.76812448306</v>
      </c>
      <c r="K64" s="18">
        <f t="shared" si="7"/>
        <v>226406.97922398313</v>
      </c>
      <c r="L64" s="18">
        <f t="shared" si="13"/>
        <v>67922.093767194936</v>
      </c>
      <c r="M64" s="10">
        <f t="shared" si="18"/>
        <v>-3882.3587750609004</v>
      </c>
    </row>
    <row r="65" spans="1:13">
      <c r="A65" s="9">
        <f t="shared" si="24"/>
        <v>2027</v>
      </c>
      <c r="B65" s="17">
        <f t="shared" si="6"/>
        <v>49</v>
      </c>
      <c r="C65" s="18">
        <f t="shared" si="8"/>
        <v>1125507.7473484662</v>
      </c>
      <c r="D65" s="18">
        <f t="shared" si="9"/>
        <v>11255.077473484662</v>
      </c>
      <c r="E65" s="18">
        <f t="shared" si="10"/>
        <v>-100000</v>
      </c>
      <c r="F65" s="31">
        <f t="shared" si="11"/>
        <v>1036762.8248219509</v>
      </c>
      <c r="G65" s="18">
        <f t="shared" si="14"/>
        <v>3596403.0724979206</v>
      </c>
      <c r="H65" s="18">
        <f t="shared" si="12"/>
        <v>74925.064010373389</v>
      </c>
      <c r="I65" s="18">
        <f t="shared" si="15"/>
        <v>3671328.1365082939</v>
      </c>
      <c r="J65" s="31">
        <f t="shared" si="16"/>
        <v>824175.70411410974</v>
      </c>
      <c r="K65" s="18">
        <f t="shared" si="7"/>
        <v>212587.12070784112</v>
      </c>
      <c r="L65" s="18">
        <f t="shared" si="13"/>
        <v>63776.136212352336</v>
      </c>
      <c r="M65" s="10">
        <f t="shared" si="18"/>
        <v>-4145.9575548426001</v>
      </c>
    </row>
    <row r="66" spans="1:13">
      <c r="A66" s="9">
        <f t="shared" si="24"/>
        <v>2027</v>
      </c>
      <c r="B66" s="17">
        <f t="shared" si="6"/>
        <v>50</v>
      </c>
      <c r="C66" s="18">
        <f t="shared" si="8"/>
        <v>1036762.8248219509</v>
      </c>
      <c r="D66" s="18">
        <f t="shared" si="9"/>
        <v>10367.628248219509</v>
      </c>
      <c r="E66" s="18">
        <f t="shared" si="10"/>
        <v>-100000</v>
      </c>
      <c r="F66" s="31">
        <f t="shared" si="11"/>
        <v>947130.45307017036</v>
      </c>
      <c r="G66" s="18">
        <f t="shared" si="14"/>
        <v>3671328.1365082939</v>
      </c>
      <c r="H66" s="18">
        <f t="shared" si="12"/>
        <v>74925.064010373389</v>
      </c>
      <c r="I66" s="18">
        <f t="shared" si="15"/>
        <v>3746253.2005186672</v>
      </c>
      <c r="J66" s="31">
        <f t="shared" si="16"/>
        <v>749250.64010373643</v>
      </c>
      <c r="K66" s="18">
        <f t="shared" si="7"/>
        <v>197879.81296643394</v>
      </c>
      <c r="L66" s="18">
        <f t="shared" si="13"/>
        <v>59363.943889930175</v>
      </c>
      <c r="M66" s="10">
        <f t="shared" si="18"/>
        <v>-4412.1923224221609</v>
      </c>
    </row>
    <row r="67" spans="1:13">
      <c r="A67" s="9">
        <f t="shared" si="24"/>
        <v>2027</v>
      </c>
      <c r="B67" s="17">
        <f t="shared" si="6"/>
        <v>51</v>
      </c>
      <c r="C67" s="18">
        <f t="shared" si="8"/>
        <v>947130.45307017036</v>
      </c>
      <c r="D67" s="18">
        <f t="shared" si="9"/>
        <v>9471.3045307017037</v>
      </c>
      <c r="E67" s="18">
        <f t="shared" si="10"/>
        <v>-100000</v>
      </c>
      <c r="F67" s="31">
        <f t="shared" si="11"/>
        <v>856601.75760087208</v>
      </c>
      <c r="G67" s="18">
        <f t="shared" si="14"/>
        <v>3746253.2005186672</v>
      </c>
      <c r="H67" s="18">
        <f t="shared" si="12"/>
        <v>74925.064010373389</v>
      </c>
      <c r="I67" s="18">
        <f t="shared" si="15"/>
        <v>3821178.2645290405</v>
      </c>
      <c r="J67" s="31">
        <f t="shared" si="16"/>
        <v>674325.57609336311</v>
      </c>
      <c r="K67" s="18">
        <f t="shared" si="7"/>
        <v>182276.18150750897</v>
      </c>
      <c r="L67" s="18">
        <f t="shared" si="13"/>
        <v>54682.854452252686</v>
      </c>
      <c r="M67" s="10">
        <f t="shared" si="18"/>
        <v>-4681.0894376774886</v>
      </c>
    </row>
    <row r="68" spans="1:13">
      <c r="A68" s="9">
        <f t="shared" si="24"/>
        <v>2027</v>
      </c>
      <c r="B68" s="17">
        <f t="shared" si="6"/>
        <v>52</v>
      </c>
      <c r="C68" s="18">
        <f t="shared" si="8"/>
        <v>856601.75760087208</v>
      </c>
      <c r="D68" s="18">
        <f t="shared" si="9"/>
        <v>8566.0175760087204</v>
      </c>
      <c r="E68" s="18">
        <f t="shared" si="10"/>
        <v>-100000</v>
      </c>
      <c r="F68" s="31">
        <f t="shared" si="11"/>
        <v>765167.77517688076</v>
      </c>
      <c r="G68" s="18">
        <f t="shared" si="14"/>
        <v>3821178.2645290405</v>
      </c>
      <c r="H68" s="18">
        <f t="shared" si="12"/>
        <v>74925.064010373389</v>
      </c>
      <c r="I68" s="18">
        <f t="shared" si="15"/>
        <v>3896103.3285394139</v>
      </c>
      <c r="J68" s="31">
        <f t="shared" si="16"/>
        <v>599400.51208298979</v>
      </c>
      <c r="K68" s="18">
        <f t="shared" si="7"/>
        <v>165767.26309389097</v>
      </c>
      <c r="L68" s="18">
        <f t="shared" si="13"/>
        <v>49730.17892816729</v>
      </c>
      <c r="M68" s="10">
        <f t="shared" si="18"/>
        <v>-4952.6755240853963</v>
      </c>
    </row>
    <row r="69" spans="1:13">
      <c r="A69" s="9">
        <f t="shared" si="24"/>
        <v>2027</v>
      </c>
      <c r="B69" s="17">
        <f t="shared" si="6"/>
        <v>53</v>
      </c>
      <c r="C69" s="18">
        <f t="shared" si="8"/>
        <v>765167.77517688076</v>
      </c>
      <c r="D69" s="18">
        <f t="shared" si="9"/>
        <v>7651.6777517688079</v>
      </c>
      <c r="E69" s="18">
        <f t="shared" si="10"/>
        <v>-100000</v>
      </c>
      <c r="F69" s="31">
        <f t="shared" si="11"/>
        <v>672819.45292864961</v>
      </c>
      <c r="G69" s="18">
        <f t="shared" si="14"/>
        <v>3896103.3285394139</v>
      </c>
      <c r="H69" s="18">
        <f t="shared" si="12"/>
        <v>74925.064010373389</v>
      </c>
      <c r="I69" s="18">
        <f t="shared" si="15"/>
        <v>3971028.3925497872</v>
      </c>
      <c r="J69" s="31">
        <f t="shared" si="16"/>
        <v>524475.44807261648</v>
      </c>
      <c r="K69" s="18">
        <f t="shared" si="7"/>
        <v>148344.00485603313</v>
      </c>
      <c r="L69" s="18">
        <f t="shared" si="13"/>
        <v>44503.20145680994</v>
      </c>
      <c r="M69" s="10">
        <f t="shared" si="18"/>
        <v>-5226.9774713573497</v>
      </c>
    </row>
    <row r="70" spans="1:13">
      <c r="A70" s="9">
        <f t="shared" si="24"/>
        <v>2027</v>
      </c>
      <c r="B70" s="17">
        <f t="shared" si="6"/>
        <v>54</v>
      </c>
      <c r="C70" s="18">
        <f t="shared" si="8"/>
        <v>672819.45292864961</v>
      </c>
      <c r="D70" s="18">
        <f t="shared" si="9"/>
        <v>6728.1945292864966</v>
      </c>
      <c r="E70" s="18">
        <f t="shared" si="10"/>
        <v>-100000</v>
      </c>
      <c r="F70" s="31">
        <f t="shared" si="11"/>
        <v>579547.64745793608</v>
      </c>
      <c r="G70" s="18">
        <f t="shared" si="14"/>
        <v>3971028.3925497872</v>
      </c>
      <c r="H70" s="18">
        <f t="shared" si="12"/>
        <v>74925.064010373389</v>
      </c>
      <c r="I70" s="18">
        <f t="shared" si="15"/>
        <v>4045953.4565601605</v>
      </c>
      <c r="J70" s="31">
        <f t="shared" si="16"/>
        <v>449550.38406224316</v>
      </c>
      <c r="K70" s="18">
        <f t="shared" si="7"/>
        <v>129997.26339569292</v>
      </c>
      <c r="L70" s="18">
        <f t="shared" si="13"/>
        <v>38999.179018707873</v>
      </c>
      <c r="M70" s="10">
        <f t="shared" si="18"/>
        <v>-5504.0224381020671</v>
      </c>
    </row>
    <row r="71" spans="1:13" ht="16.5" thickBot="1">
      <c r="A71" s="11">
        <f t="shared" si="24"/>
        <v>2027</v>
      </c>
      <c r="B71" s="46">
        <f t="shared" si="6"/>
        <v>55</v>
      </c>
      <c r="C71" s="12">
        <f t="shared" si="8"/>
        <v>579547.64745793608</v>
      </c>
      <c r="D71" s="12">
        <f t="shared" si="9"/>
        <v>5795.4764745793609</v>
      </c>
      <c r="E71" s="12">
        <f t="shared" si="10"/>
        <v>-100000</v>
      </c>
      <c r="F71" s="47">
        <f t="shared" si="11"/>
        <v>485343.12393251539</v>
      </c>
      <c r="G71" s="12">
        <f t="shared" si="14"/>
        <v>4045953.4565601605</v>
      </c>
      <c r="H71" s="12">
        <f t="shared" si="12"/>
        <v>74925.064010373389</v>
      </c>
      <c r="I71" s="12">
        <f t="shared" si="15"/>
        <v>4120878.5205705338</v>
      </c>
      <c r="J71" s="47">
        <f t="shared" si="16"/>
        <v>374625.32005186984</v>
      </c>
      <c r="K71" s="12">
        <f t="shared" si="7"/>
        <v>110717.80388064554</v>
      </c>
      <c r="L71" s="48">
        <f t="shared" si="13"/>
        <v>33215.341164193662</v>
      </c>
      <c r="M71" s="13">
        <f t="shared" si="18"/>
        <v>-5783.8378545142114</v>
      </c>
    </row>
    <row r="72" spans="1:13">
      <c r="A72" s="6">
        <f>+A60+1</f>
        <v>2028</v>
      </c>
      <c r="B72" s="42">
        <f t="shared" si="6"/>
        <v>56</v>
      </c>
      <c r="C72" s="7">
        <f t="shared" si="8"/>
        <v>485343.12393251539</v>
      </c>
      <c r="D72" s="7">
        <f t="shared" si="9"/>
        <v>4853.4312393251539</v>
      </c>
      <c r="E72" s="7">
        <f t="shared" si="10"/>
        <v>-100000</v>
      </c>
      <c r="F72" s="43">
        <f t="shared" si="11"/>
        <v>390196.55517184053</v>
      </c>
      <c r="G72" s="7">
        <f t="shared" si="14"/>
        <v>4120878.5205705338</v>
      </c>
      <c r="H72" s="7">
        <f t="shared" si="12"/>
        <v>74925.064010373389</v>
      </c>
      <c r="I72" s="7">
        <f t="shared" si="15"/>
        <v>4195803.5845809076</v>
      </c>
      <c r="J72" s="43">
        <f t="shared" si="16"/>
        <v>299700.25604149606</v>
      </c>
      <c r="K72" s="7">
        <f t="shared" si="7"/>
        <v>90496.299130344472</v>
      </c>
      <c r="L72" s="7">
        <f t="shared" si="13"/>
        <v>27148.889739103342</v>
      </c>
      <c r="M72" s="8">
        <f t="shared" si="18"/>
        <v>-6066.4514250903194</v>
      </c>
    </row>
    <row r="73" spans="1:13">
      <c r="A73" s="9">
        <f t="shared" si="24"/>
        <v>2028</v>
      </c>
      <c r="B73" s="17">
        <f t="shared" si="6"/>
        <v>57</v>
      </c>
      <c r="C73" s="18">
        <f t="shared" si="8"/>
        <v>390196.55517184053</v>
      </c>
      <c r="D73" s="18">
        <f t="shared" si="9"/>
        <v>3901.9655517184055</v>
      </c>
      <c r="E73" s="18">
        <f t="shared" si="10"/>
        <v>-100000</v>
      </c>
      <c r="F73" s="31">
        <f t="shared" si="11"/>
        <v>294098.52072355896</v>
      </c>
      <c r="G73" s="18">
        <f t="shared" si="14"/>
        <v>4195803.5845809076</v>
      </c>
      <c r="H73" s="18">
        <f t="shared" si="12"/>
        <v>74925.064010373389</v>
      </c>
      <c r="I73" s="18">
        <f t="shared" si="15"/>
        <v>4270728.6485912809</v>
      </c>
      <c r="J73" s="31">
        <f t="shared" si="16"/>
        <v>224775.19203112274</v>
      </c>
      <c r="K73" s="18">
        <f t="shared" si="7"/>
        <v>69323.328692436218</v>
      </c>
      <c r="L73" s="18">
        <f t="shared" si="13"/>
        <v>20796.998607730864</v>
      </c>
      <c r="M73" s="10">
        <f t="shared" si="18"/>
        <v>-6351.8911313724784</v>
      </c>
    </row>
    <row r="74" spans="1:13">
      <c r="A74" s="9">
        <f t="shared" si="24"/>
        <v>2028</v>
      </c>
      <c r="B74" s="17">
        <f t="shared" si="6"/>
        <v>58</v>
      </c>
      <c r="C74" s="18">
        <f t="shared" si="8"/>
        <v>294098.52072355896</v>
      </c>
      <c r="D74" s="18">
        <f t="shared" si="9"/>
        <v>2940.9852072355898</v>
      </c>
      <c r="E74" s="18">
        <f t="shared" si="10"/>
        <v>-100000</v>
      </c>
      <c r="F74" s="31">
        <f t="shared" si="11"/>
        <v>197039.50593079458</v>
      </c>
      <c r="G74" s="18">
        <f t="shared" si="14"/>
        <v>4270728.6485912809</v>
      </c>
      <c r="H74" s="18">
        <f t="shared" si="12"/>
        <v>74925.064010373389</v>
      </c>
      <c r="I74" s="18">
        <f t="shared" si="15"/>
        <v>4345653.7126016542</v>
      </c>
      <c r="J74" s="31">
        <f t="shared" si="16"/>
        <v>149850.12802074943</v>
      </c>
      <c r="K74" s="18">
        <f t="shared" si="7"/>
        <v>47189.37791004515</v>
      </c>
      <c r="L74" s="18">
        <f t="shared" si="13"/>
        <v>14156.813373013545</v>
      </c>
      <c r="M74" s="10">
        <f t="shared" si="18"/>
        <v>-6640.185234717319</v>
      </c>
    </row>
    <row r="75" spans="1:13">
      <c r="A75" s="9">
        <f t="shared" si="24"/>
        <v>2028</v>
      </c>
      <c r="B75" s="17">
        <f t="shared" si="6"/>
        <v>59</v>
      </c>
      <c r="C75" s="18">
        <f t="shared" si="8"/>
        <v>197039.50593079458</v>
      </c>
      <c r="D75" s="18">
        <f t="shared" si="9"/>
        <v>1970.3950593079458</v>
      </c>
      <c r="E75" s="18">
        <f t="shared" si="10"/>
        <v>-100000</v>
      </c>
      <c r="F75" s="31">
        <f t="shared" si="11"/>
        <v>99009.900990102527</v>
      </c>
      <c r="G75" s="18">
        <f t="shared" si="14"/>
        <v>4345653.7126016542</v>
      </c>
      <c r="H75" s="18">
        <f t="shared" si="12"/>
        <v>74925.064010373389</v>
      </c>
      <c r="I75" s="18">
        <f t="shared" si="15"/>
        <v>4420578.7766120275</v>
      </c>
      <c r="J75" s="31">
        <f t="shared" si="16"/>
        <v>74925.064010376111</v>
      </c>
      <c r="K75" s="18">
        <f t="shared" si="7"/>
        <v>24084.836979726417</v>
      </c>
      <c r="L75" s="18">
        <f t="shared" si="13"/>
        <v>7225.4510939179245</v>
      </c>
      <c r="M75" s="10">
        <f t="shared" si="18"/>
        <v>-6931.3622790956206</v>
      </c>
    </row>
    <row r="76" spans="1:13" ht="16.5" thickBot="1">
      <c r="A76" s="11">
        <f t="shared" si="24"/>
        <v>2028</v>
      </c>
      <c r="B76" s="46">
        <f t="shared" si="6"/>
        <v>60</v>
      </c>
      <c r="C76" s="12">
        <f t="shared" si="8"/>
        <v>99009.900990102527</v>
      </c>
      <c r="D76" s="12">
        <f t="shared" si="9"/>
        <v>990.09900990102528</v>
      </c>
      <c r="E76" s="12">
        <f t="shared" si="10"/>
        <v>-100000</v>
      </c>
      <c r="F76" s="47">
        <f t="shared" si="11"/>
        <v>3.5506673157215118E-9</v>
      </c>
      <c r="G76" s="12">
        <f t="shared" si="14"/>
        <v>4420578.7766120275</v>
      </c>
      <c r="H76" s="12">
        <f t="shared" si="12"/>
        <v>74925.064010373389</v>
      </c>
      <c r="I76" s="47">
        <f t="shared" si="15"/>
        <v>4495503.8406224009</v>
      </c>
      <c r="J76" s="47">
        <f t="shared" si="16"/>
        <v>0</v>
      </c>
      <c r="K76" s="12">
        <f t="shared" si="7"/>
        <v>3.5506673157215118E-9</v>
      </c>
      <c r="L76" s="48">
        <f t="shared" si="13"/>
        <v>1.0652001947164536E-9</v>
      </c>
      <c r="M76" s="13">
        <f t="shared" si="18"/>
        <v>-7225.4510939168595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NIC12-3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LLANTO ARMIJO. Freddy Cesar</dc:creator>
  <cp:lastModifiedBy>LLANTO ARMIJO. Freddy Cesar</cp:lastModifiedBy>
  <dcterms:created xsi:type="dcterms:W3CDTF">2025-10-17T03:40:37Z</dcterms:created>
  <dcterms:modified xsi:type="dcterms:W3CDTF">2025-10-17T04:48:46Z</dcterms:modified>
</cp:coreProperties>
</file>