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F1458BB5-64BA-446D-AB64-07FED56645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" sheetId="2" r:id="rId1"/>
    <sheet name="Menu" sheetId="1" r:id="rId2"/>
    <sheet name="Click en" sheetId="3" r:id="rId3"/>
    <sheet name="Hoja4" sheetId="4" state="hidden" r:id="rId4"/>
    <sheet name="06ENE" sheetId="9" r:id="rId5"/>
    <sheet name="07ENE" sheetId="11" r:id="rId6"/>
    <sheet name="09ENE" sheetId="15" r:id="rId7"/>
    <sheet name="DIPLOMADO" sheetId="5" r:id="rId8"/>
    <sheet name="seminario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5" i="15" l="1"/>
  <c r="C238" i="15"/>
  <c r="D229" i="15"/>
  <c r="E229" i="15" s="1"/>
  <c r="F229" i="15" s="1"/>
  <c r="G229" i="15" s="1"/>
  <c r="H229" i="15" s="1"/>
  <c r="D208" i="15"/>
  <c r="E208" i="15" s="1"/>
  <c r="F208" i="15" s="1"/>
  <c r="F238" i="15" s="1"/>
  <c r="D206" i="15"/>
  <c r="E206" i="15" s="1"/>
  <c r="D197" i="15"/>
  <c r="E197" i="15" s="1"/>
  <c r="F197" i="15" s="1"/>
  <c r="G197" i="15" s="1"/>
  <c r="H197" i="15" s="1"/>
  <c r="H170" i="15"/>
  <c r="H211" i="15" s="1"/>
  <c r="G170" i="15"/>
  <c r="G211" i="15" s="1"/>
  <c r="F170" i="15"/>
  <c r="F211" i="15" s="1"/>
  <c r="E170" i="15"/>
  <c r="E211" i="15" s="1"/>
  <c r="D170" i="15"/>
  <c r="D211" i="15" s="1"/>
  <c r="C170" i="15"/>
  <c r="C211" i="15" s="1"/>
  <c r="D166" i="15"/>
  <c r="E166" i="15" s="1"/>
  <c r="F166" i="15" s="1"/>
  <c r="G166" i="15" s="1"/>
  <c r="H166" i="15" s="1"/>
  <c r="D173" i="15"/>
  <c r="E173" i="15" s="1"/>
  <c r="F173" i="15" s="1"/>
  <c r="G173" i="15" s="1"/>
  <c r="H173" i="15" s="1"/>
  <c r="A119" i="15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B102" i="15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E36" i="15"/>
  <c r="G101" i="15" s="1"/>
  <c r="B37" i="15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D22" i="15"/>
  <c r="D27" i="15" s="1"/>
  <c r="E28" i="15" s="1"/>
  <c r="C36" i="15" s="1"/>
  <c r="D42" i="11"/>
  <c r="E43" i="11"/>
  <c r="D39" i="11"/>
  <c r="E40" i="11" s="1"/>
  <c r="D36" i="11"/>
  <c r="E37" i="11" s="1"/>
  <c r="E34" i="11"/>
  <c r="D33" i="11"/>
  <c r="D30" i="11"/>
  <c r="E31" i="11"/>
  <c r="D27" i="11"/>
  <c r="E28" i="11" s="1"/>
  <c r="E25" i="11"/>
  <c r="D24" i="11"/>
  <c r="D21" i="11"/>
  <c r="D238" i="15" l="1"/>
  <c r="E238" i="15"/>
  <c r="G208" i="15"/>
  <c r="G238" i="15" s="1"/>
  <c r="F206" i="15"/>
  <c r="C175" i="15"/>
  <c r="D175" i="15" s="1"/>
  <c r="C168" i="15"/>
  <c r="A132" i="15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E37" i="15"/>
  <c r="D36" i="15"/>
  <c r="D101" i="15" s="1"/>
  <c r="E31" i="15"/>
  <c r="G3" i="1"/>
  <c r="H208" i="15" l="1"/>
  <c r="H238" i="15" s="1"/>
  <c r="G206" i="15"/>
  <c r="F36" i="15"/>
  <c r="C37" i="15" s="1"/>
  <c r="D37" i="15" s="1"/>
  <c r="D102" i="15" s="1"/>
  <c r="E38" i="15"/>
  <c r="G102" i="15"/>
  <c r="E175" i="15"/>
  <c r="C101" i="15"/>
  <c r="H176" i="15"/>
  <c r="G176" i="15"/>
  <c r="F176" i="15"/>
  <c r="D176" i="15"/>
  <c r="E176" i="15"/>
  <c r="C176" i="15"/>
  <c r="D12" i="1"/>
  <c r="F13" i="9"/>
  <c r="F209" i="15" l="1"/>
  <c r="G209" i="15"/>
  <c r="C177" i="15"/>
  <c r="C209" i="15"/>
  <c r="D177" i="15"/>
  <c r="D209" i="15"/>
  <c r="H209" i="15"/>
  <c r="E209" i="15"/>
  <c r="H206" i="15"/>
  <c r="E101" i="15"/>
  <c r="C102" i="15"/>
  <c r="E102" i="15" s="1"/>
  <c r="F175" i="15"/>
  <c r="E177" i="15"/>
  <c r="E39" i="15"/>
  <c r="G103" i="15"/>
  <c r="F37" i="15"/>
  <c r="C38" i="15" s="1"/>
  <c r="D87" i="4"/>
  <c r="M83" i="4"/>
  <c r="L83" i="4"/>
  <c r="K83" i="4"/>
  <c r="J83" i="4"/>
  <c r="J85" i="4" s="1"/>
  <c r="I83" i="4"/>
  <c r="I85" i="4" s="1"/>
  <c r="H83" i="4"/>
  <c r="H85" i="4" s="1"/>
  <c r="G83" i="4"/>
  <c r="G85" i="4" s="1"/>
  <c r="F83" i="4"/>
  <c r="F85" i="4" s="1"/>
  <c r="E83" i="4"/>
  <c r="E85" i="4" s="1"/>
  <c r="D83" i="4"/>
  <c r="M85" i="4"/>
  <c r="L85" i="4"/>
  <c r="K85" i="4"/>
  <c r="D85" i="4"/>
  <c r="M82" i="4"/>
  <c r="L82" i="4"/>
  <c r="K82" i="4"/>
  <c r="J82" i="4"/>
  <c r="I82" i="4"/>
  <c r="H82" i="4"/>
  <c r="G82" i="4"/>
  <c r="F82" i="4"/>
  <c r="E82" i="4"/>
  <c r="D82" i="4"/>
  <c r="E74" i="4"/>
  <c r="F74" i="4" s="1"/>
  <c r="G74" i="4" s="1"/>
  <c r="H74" i="4" s="1"/>
  <c r="I74" i="4" s="1"/>
  <c r="J74" i="4" s="1"/>
  <c r="K74" i="4" s="1"/>
  <c r="L74" i="4" s="1"/>
  <c r="M74" i="4" s="1"/>
  <c r="E71" i="4"/>
  <c r="D70" i="4"/>
  <c r="M68" i="4"/>
  <c r="L68" i="4"/>
  <c r="K68" i="4"/>
  <c r="J68" i="4"/>
  <c r="I68" i="4"/>
  <c r="H68" i="4"/>
  <c r="G68" i="4"/>
  <c r="F68" i="4"/>
  <c r="E68" i="4"/>
  <c r="D68" i="4"/>
  <c r="F66" i="4"/>
  <c r="F67" i="4" s="1"/>
  <c r="G65" i="4"/>
  <c r="H65" i="4" s="1"/>
  <c r="F65" i="4"/>
  <c r="E66" i="4"/>
  <c r="E67" i="4" s="1"/>
  <c r="E65" i="4"/>
  <c r="D66" i="4"/>
  <c r="D65" i="4"/>
  <c r="D67" i="4" s="1"/>
  <c r="E63" i="4"/>
  <c r="G13" i="4"/>
  <c r="D19" i="4" s="1"/>
  <c r="G10" i="4"/>
  <c r="E17" i="4"/>
  <c r="E19" i="4" s="1"/>
  <c r="D13" i="1"/>
  <c r="D14" i="1" s="1"/>
  <c r="D15" i="1" s="1"/>
  <c r="D17" i="1" s="1"/>
  <c r="D18" i="1" s="1"/>
  <c r="D19" i="1" s="1"/>
  <c r="D21" i="1" s="1"/>
  <c r="D22" i="1" s="1"/>
  <c r="D23" i="1" s="1"/>
  <c r="D25" i="1" s="1"/>
  <c r="D26" i="1" s="1"/>
  <c r="D27" i="1" s="1"/>
  <c r="D29" i="1" s="1"/>
  <c r="D30" i="1" s="1"/>
  <c r="D31" i="1" s="1"/>
  <c r="D32" i="1" s="1"/>
  <c r="D33" i="1" s="1"/>
  <c r="D34" i="1" s="1"/>
  <c r="D35" i="1" s="1"/>
  <c r="D37" i="1" s="1"/>
  <c r="D38" i="1" s="1"/>
  <c r="D39" i="1" s="1"/>
  <c r="D40" i="1" s="1"/>
  <c r="D41" i="1" s="1"/>
  <c r="D42" i="1" s="1"/>
  <c r="D44" i="1" s="1"/>
  <c r="D45" i="1" s="1"/>
  <c r="D46" i="1" s="1"/>
  <c r="D48" i="1" s="1"/>
  <c r="D49" i="1" s="1"/>
  <c r="D50" i="1" s="1"/>
  <c r="D51" i="1" s="1"/>
  <c r="D52" i="1" s="1"/>
  <c r="D54" i="1" s="1"/>
  <c r="D55" i="1" s="1"/>
  <c r="D56" i="1" s="1"/>
  <c r="D57" i="1" s="1"/>
  <c r="D58" i="1" s="1"/>
  <c r="D59" i="1" s="1"/>
  <c r="D60" i="1" s="1"/>
  <c r="D62" i="1" s="1"/>
  <c r="D63" i="1" s="1"/>
  <c r="D64" i="1" s="1"/>
  <c r="D66" i="1" s="1"/>
  <c r="D67" i="1" s="1"/>
  <c r="D68" i="1" s="1"/>
  <c r="D69" i="1" s="1"/>
  <c r="D71" i="1" s="1"/>
  <c r="D72" i="1" s="1"/>
  <c r="D73" i="1" s="1"/>
  <c r="D74" i="1" s="1"/>
  <c r="D76" i="1" s="1"/>
  <c r="D78" i="1" s="1"/>
  <c r="D79" i="1" s="1"/>
  <c r="D80" i="1" s="1"/>
  <c r="D81" i="1" s="1"/>
  <c r="D83" i="1" s="1"/>
  <c r="D84" i="1" s="1"/>
  <c r="D85" i="1" s="1"/>
  <c r="D87" i="1" s="1"/>
  <c r="D89" i="1" s="1"/>
  <c r="D90" i="1" s="1"/>
  <c r="D91" i="1" s="1"/>
  <c r="D92" i="1" s="1"/>
  <c r="D94" i="1" s="1"/>
  <c r="D95" i="1" s="1"/>
  <c r="D96" i="1" s="1"/>
  <c r="D97" i="1" s="1"/>
  <c r="D99" i="1" s="1"/>
  <c r="D100" i="1" s="1"/>
  <c r="D101" i="1" s="1"/>
  <c r="D103" i="1" s="1"/>
  <c r="D104" i="1" s="1"/>
  <c r="D105" i="1" s="1"/>
  <c r="D107" i="1" s="1"/>
  <c r="D108" i="1" s="1"/>
  <c r="D110" i="1" s="1"/>
  <c r="D111" i="1" s="1"/>
  <c r="D112" i="1" s="1"/>
  <c r="D114" i="1" s="1"/>
  <c r="D115" i="1" s="1"/>
  <c r="D116" i="1" s="1"/>
  <c r="D117" i="1" s="1"/>
  <c r="D119" i="1" s="1"/>
  <c r="D120" i="1" s="1"/>
  <c r="D121" i="1" s="1"/>
  <c r="D123" i="1" s="1"/>
  <c r="D124" i="1" s="1"/>
  <c r="D125" i="1" s="1"/>
  <c r="D127" i="1" s="1"/>
  <c r="D128" i="1" s="1"/>
  <c r="D129" i="1" s="1"/>
  <c r="D130" i="1" s="1"/>
  <c r="D131" i="1" s="1"/>
  <c r="D133" i="1" s="1"/>
  <c r="D134" i="1" s="1"/>
  <c r="D135" i="1" s="1"/>
  <c r="D136" i="1" s="1"/>
  <c r="D138" i="1" s="1"/>
  <c r="D139" i="1" s="1"/>
  <c r="D140" i="1" s="1"/>
  <c r="D141" i="1" s="1"/>
  <c r="D142" i="1" s="1"/>
  <c r="D143" i="1" s="1"/>
  <c r="D144" i="1" s="1"/>
  <c r="D146" i="1" s="1"/>
  <c r="D147" i="1" s="1"/>
  <c r="D148" i="1" s="1"/>
  <c r="D149" i="1" s="1"/>
  <c r="D150" i="1" s="1"/>
  <c r="D152" i="1" s="1"/>
  <c r="D153" i="1" s="1"/>
  <c r="D154" i="1" s="1"/>
  <c r="D155" i="1" s="1"/>
  <c r="D157" i="1" s="1"/>
  <c r="D158" i="1" s="1"/>
  <c r="D159" i="1" s="1"/>
  <c r="D160" i="1" s="1"/>
  <c r="D162" i="1" s="1"/>
  <c r="D163" i="1" s="1"/>
  <c r="D164" i="1" s="1"/>
  <c r="D166" i="1" s="1"/>
  <c r="D167" i="1" s="1"/>
  <c r="D168" i="1" s="1"/>
  <c r="D169" i="1" s="1"/>
  <c r="D171" i="1" s="1"/>
  <c r="D172" i="1" s="1"/>
  <c r="D173" i="1" s="1"/>
  <c r="D174" i="1" s="1"/>
  <c r="D175" i="1" s="1"/>
  <c r="D177" i="1" s="1"/>
  <c r="D178" i="1" s="1"/>
  <c r="D179" i="1" s="1"/>
  <c r="D180" i="1" s="1"/>
  <c r="D181" i="1" s="1"/>
  <c r="C103" i="15" l="1"/>
  <c r="C104" i="15" s="1"/>
  <c r="E40" i="15"/>
  <c r="G104" i="15"/>
  <c r="G175" i="15"/>
  <c r="F177" i="15"/>
  <c r="D38" i="15"/>
  <c r="D103" i="15" s="1"/>
  <c r="I65" i="4"/>
  <c r="G66" i="4"/>
  <c r="G67" i="4"/>
  <c r="F63" i="4"/>
  <c r="E18" i="4"/>
  <c r="E20" i="4" s="1"/>
  <c r="E21" i="4" s="1"/>
  <c r="E22" i="4" s="1"/>
  <c r="F17" i="4"/>
  <c r="F18" i="4" s="1"/>
  <c r="D18" i="4"/>
  <c r="D20" i="4" s="1"/>
  <c r="D21" i="4" s="1"/>
  <c r="E103" i="15" l="1"/>
  <c r="C105" i="15"/>
  <c r="H175" i="15"/>
  <c r="H177" i="15" s="1"/>
  <c r="G177" i="15"/>
  <c r="G105" i="15"/>
  <c r="E41" i="15"/>
  <c r="F38" i="15"/>
  <c r="C39" i="15" s="1"/>
  <c r="H67" i="4"/>
  <c r="I67" i="4"/>
  <c r="J65" i="4"/>
  <c r="D28" i="4"/>
  <c r="E29" i="4" s="1"/>
  <c r="F29" i="4" s="1"/>
  <c r="D22" i="4"/>
  <c r="G63" i="4"/>
  <c r="E32" i="4"/>
  <c r="D31" i="4" s="1"/>
  <c r="G17" i="4"/>
  <c r="F19" i="4"/>
  <c r="F20" i="4" s="1"/>
  <c r="F21" i="4" s="1"/>
  <c r="E42" i="15" l="1"/>
  <c r="G106" i="15"/>
  <c r="C106" i="15"/>
  <c r="D39" i="15"/>
  <c r="D104" i="15" s="1"/>
  <c r="K65" i="4"/>
  <c r="J67" i="4"/>
  <c r="D34" i="4"/>
  <c r="E35" i="4" s="1"/>
  <c r="F22" i="4"/>
  <c r="H63" i="4"/>
  <c r="H17" i="4"/>
  <c r="G19" i="4"/>
  <c r="G18" i="4"/>
  <c r="G20" i="4" s="1"/>
  <c r="G21" i="4" s="1"/>
  <c r="G22" i="4" s="1"/>
  <c r="F32" i="4"/>
  <c r="F35" i="4" s="1"/>
  <c r="F39" i="15" l="1"/>
  <c r="C40" i="15" s="1"/>
  <c r="D40" i="15" s="1"/>
  <c r="D105" i="15" s="1"/>
  <c r="E105" i="15" s="1"/>
  <c r="E104" i="15"/>
  <c r="C107" i="15"/>
  <c r="G107" i="15"/>
  <c r="E43" i="15"/>
  <c r="L65" i="4"/>
  <c r="K67" i="4"/>
  <c r="I63" i="4"/>
  <c r="D37" i="4"/>
  <c r="E38" i="4" s="1"/>
  <c r="F38" i="4" s="1"/>
  <c r="I17" i="4"/>
  <c r="H18" i="4"/>
  <c r="H20" i="4" s="1"/>
  <c r="H21" i="4" s="1"/>
  <c r="H22" i="4" s="1"/>
  <c r="E44" i="15" l="1"/>
  <c r="G108" i="15"/>
  <c r="C108" i="15"/>
  <c r="F40" i="15"/>
  <c r="C41" i="15" s="1"/>
  <c r="D41" i="15" s="1"/>
  <c r="L67" i="4"/>
  <c r="M65" i="4"/>
  <c r="M67" i="4" s="1"/>
  <c r="J63" i="4"/>
  <c r="J17" i="4"/>
  <c r="I18" i="4"/>
  <c r="I20" i="4" s="1"/>
  <c r="I21" i="4" s="1"/>
  <c r="D40" i="4"/>
  <c r="E41" i="4" s="1"/>
  <c r="C109" i="15" l="1"/>
  <c r="G109" i="15"/>
  <c r="E45" i="15"/>
  <c r="F41" i="15"/>
  <c r="C42" i="15" s="1"/>
  <c r="D106" i="15"/>
  <c r="D43" i="4"/>
  <c r="I22" i="4"/>
  <c r="K63" i="4"/>
  <c r="D46" i="4"/>
  <c r="E44" i="4"/>
  <c r="F40" i="4"/>
  <c r="F43" i="4" s="1"/>
  <c r="F46" i="4" s="1"/>
  <c r="K17" i="4"/>
  <c r="J18" i="4"/>
  <c r="J20" i="4" s="1"/>
  <c r="J21" i="4" s="1"/>
  <c r="J22" i="4" s="1"/>
  <c r="E106" i="15" l="1"/>
  <c r="E46" i="15"/>
  <c r="G110" i="15"/>
  <c r="C110" i="15"/>
  <c r="D42" i="15"/>
  <c r="D107" i="15" s="1"/>
  <c r="E107" i="15" s="1"/>
  <c r="L63" i="4"/>
  <c r="L17" i="4"/>
  <c r="K18" i="4"/>
  <c r="K20" i="4" s="1"/>
  <c r="K21" i="4" s="1"/>
  <c r="K22" i="4" s="1"/>
  <c r="E47" i="4"/>
  <c r="D49" i="4"/>
  <c r="C111" i="15" l="1"/>
  <c r="G111" i="15"/>
  <c r="E47" i="15"/>
  <c r="F42" i="15"/>
  <c r="C43" i="15" s="1"/>
  <c r="M63" i="4"/>
  <c r="F49" i="4"/>
  <c r="D52" i="4"/>
  <c r="E50" i="4"/>
  <c r="M17" i="4"/>
  <c r="M18" i="4" s="1"/>
  <c r="M20" i="4" s="1"/>
  <c r="M21" i="4" s="1"/>
  <c r="L18" i="4"/>
  <c r="L20" i="4" s="1"/>
  <c r="L21" i="4" s="1"/>
  <c r="L22" i="4" s="1"/>
  <c r="E48" i="15" l="1"/>
  <c r="G112" i="15"/>
  <c r="C112" i="15"/>
  <c r="D43" i="15"/>
  <c r="D108" i="15" s="1"/>
  <c r="E108" i="15" s="1"/>
  <c r="M22" i="4"/>
  <c r="F52" i="4"/>
  <c r="D55" i="4"/>
  <c r="E56" i="4" s="1"/>
  <c r="E53" i="4"/>
  <c r="F43" i="15" l="1"/>
  <c r="C44" i="15" s="1"/>
  <c r="D44" i="15" s="1"/>
  <c r="D109" i="15" s="1"/>
  <c r="E109" i="15" s="1"/>
  <c r="C113" i="15"/>
  <c r="G113" i="15"/>
  <c r="E49" i="15"/>
  <c r="F55" i="4"/>
  <c r="F44" i="15" l="1"/>
  <c r="C45" i="15" s="1"/>
  <c r="D45" i="15" s="1"/>
  <c r="D110" i="15" s="1"/>
  <c r="E110" i="15" s="1"/>
  <c r="E50" i="15"/>
  <c r="G114" i="15"/>
  <c r="C114" i="15"/>
  <c r="C115" i="15" l="1"/>
  <c r="E51" i="15"/>
  <c r="G115" i="15"/>
  <c r="F45" i="15"/>
  <c r="C46" i="15" s="1"/>
  <c r="D46" i="15" s="1"/>
  <c r="E52" i="15" l="1"/>
  <c r="G116" i="15"/>
  <c r="C116" i="15"/>
  <c r="F46" i="15"/>
  <c r="C47" i="15" s="1"/>
  <c r="D47" i="15" s="1"/>
  <c r="D111" i="15"/>
  <c r="E111" i="15" s="1"/>
  <c r="C117" i="15" l="1"/>
  <c r="E53" i="15"/>
  <c r="G117" i="15"/>
  <c r="F47" i="15"/>
  <c r="C48" i="15" s="1"/>
  <c r="D112" i="15"/>
  <c r="E112" i="15" s="1"/>
  <c r="E54" i="15" l="1"/>
  <c r="G118" i="15"/>
  <c r="C118" i="15"/>
  <c r="D48" i="15"/>
  <c r="D113" i="15" s="1"/>
  <c r="E113" i="15" s="1"/>
  <c r="C119" i="15" l="1"/>
  <c r="E55" i="15"/>
  <c r="G119" i="15"/>
  <c r="F48" i="15"/>
  <c r="C49" i="15" s="1"/>
  <c r="C120" i="15" l="1"/>
  <c r="E56" i="15"/>
  <c r="G120" i="15"/>
  <c r="D49" i="15"/>
  <c r="D114" i="15" s="1"/>
  <c r="E114" i="15" s="1"/>
  <c r="E57" i="15" l="1"/>
  <c r="G121" i="15"/>
  <c r="C121" i="15"/>
  <c r="F49" i="15"/>
  <c r="C50" i="15" s="1"/>
  <c r="D50" i="15" s="1"/>
  <c r="C122" i="15" l="1"/>
  <c r="E58" i="15"/>
  <c r="G122" i="15"/>
  <c r="F50" i="15"/>
  <c r="C51" i="15" s="1"/>
  <c r="D115" i="15"/>
  <c r="E115" i="15" s="1"/>
  <c r="E59" i="15" l="1"/>
  <c r="G123" i="15"/>
  <c r="C123" i="15"/>
  <c r="D51" i="15"/>
  <c r="D116" i="15" s="1"/>
  <c r="E116" i="15" s="1"/>
  <c r="E60" i="15" l="1"/>
  <c r="G124" i="15"/>
  <c r="C124" i="15"/>
  <c r="F51" i="15"/>
  <c r="C52" i="15" s="1"/>
  <c r="E61" i="15" l="1"/>
  <c r="G125" i="15"/>
  <c r="C125" i="15"/>
  <c r="D52" i="15"/>
  <c r="D117" i="15" s="1"/>
  <c r="E117" i="15" s="1"/>
  <c r="C126" i="15" l="1"/>
  <c r="E62" i="15"/>
  <c r="G126" i="15"/>
  <c r="F52" i="15"/>
  <c r="C53" i="15" s="1"/>
  <c r="D53" i="15" s="1"/>
  <c r="E63" i="15" l="1"/>
  <c r="G127" i="15"/>
  <c r="C127" i="15"/>
  <c r="F53" i="15"/>
  <c r="C54" i="15" s="1"/>
  <c r="D54" i="15" s="1"/>
  <c r="D118" i="15"/>
  <c r="E118" i="15" s="1"/>
  <c r="C128" i="15" l="1"/>
  <c r="E64" i="15"/>
  <c r="G128" i="15"/>
  <c r="F54" i="15"/>
  <c r="C55" i="15" s="1"/>
  <c r="D55" i="15" s="1"/>
  <c r="D119" i="15"/>
  <c r="E119" i="15" s="1"/>
  <c r="E65" i="15" l="1"/>
  <c r="G129" i="15"/>
  <c r="C129" i="15"/>
  <c r="F55" i="15"/>
  <c r="C56" i="15" s="1"/>
  <c r="D56" i="15" s="1"/>
  <c r="D120" i="15"/>
  <c r="E120" i="15" s="1"/>
  <c r="C130" i="15" l="1"/>
  <c r="E66" i="15"/>
  <c r="G130" i="15"/>
  <c r="F56" i="15"/>
  <c r="C57" i="15" s="1"/>
  <c r="D121" i="15"/>
  <c r="E121" i="15" s="1"/>
  <c r="E67" i="15" l="1"/>
  <c r="G131" i="15"/>
  <c r="C131" i="15"/>
  <c r="D57" i="15"/>
  <c r="D122" i="15" s="1"/>
  <c r="E122" i="15" s="1"/>
  <c r="C132" i="15" l="1"/>
  <c r="E68" i="15"/>
  <c r="G132" i="15"/>
  <c r="F57" i="15"/>
  <c r="C58" i="15" s="1"/>
  <c r="D58" i="15" s="1"/>
  <c r="E69" i="15" l="1"/>
  <c r="G133" i="15"/>
  <c r="C133" i="15"/>
  <c r="F58" i="15"/>
  <c r="C59" i="15" s="1"/>
  <c r="D59" i="15" s="1"/>
  <c r="D123" i="15"/>
  <c r="E123" i="15" s="1"/>
  <c r="C134" i="15" l="1"/>
  <c r="E70" i="15"/>
  <c r="G134" i="15"/>
  <c r="F59" i="15"/>
  <c r="C60" i="15" s="1"/>
  <c r="D124" i="15"/>
  <c r="E124" i="15" s="1"/>
  <c r="E71" i="15" l="1"/>
  <c r="G135" i="15"/>
  <c r="C135" i="15"/>
  <c r="D60" i="15"/>
  <c r="D125" i="15" s="1"/>
  <c r="E125" i="15" s="1"/>
  <c r="C136" i="15" l="1"/>
  <c r="E72" i="15"/>
  <c r="G136" i="15"/>
  <c r="F60" i="15"/>
  <c r="C61" i="15" s="1"/>
  <c r="E73" i="15" l="1"/>
  <c r="G137" i="15"/>
  <c r="C137" i="15"/>
  <c r="D61" i="15"/>
  <c r="D126" i="15" s="1"/>
  <c r="E126" i="15" s="1"/>
  <c r="C138" i="15" l="1"/>
  <c r="E74" i="15"/>
  <c r="G138" i="15"/>
  <c r="F61" i="15"/>
  <c r="C62" i="15" s="1"/>
  <c r="D62" i="15" s="1"/>
  <c r="E75" i="15" l="1"/>
  <c r="G139" i="15"/>
  <c r="C139" i="15"/>
  <c r="F62" i="15"/>
  <c r="C63" i="15" s="1"/>
  <c r="D63" i="15" s="1"/>
  <c r="D127" i="15"/>
  <c r="E127" i="15" s="1"/>
  <c r="C140" i="15" l="1"/>
  <c r="E76" i="15"/>
  <c r="G140" i="15"/>
  <c r="F63" i="15"/>
  <c r="C64" i="15" s="1"/>
  <c r="D64" i="15" s="1"/>
  <c r="D128" i="15"/>
  <c r="E128" i="15" s="1"/>
  <c r="E77" i="15" l="1"/>
  <c r="G141" i="15"/>
  <c r="C141" i="15"/>
  <c r="F64" i="15"/>
  <c r="C65" i="15" s="1"/>
  <c r="D65" i="15" s="1"/>
  <c r="D129" i="15"/>
  <c r="E129" i="15" s="1"/>
  <c r="C142" i="15" l="1"/>
  <c r="E78" i="15"/>
  <c r="G142" i="15"/>
  <c r="F65" i="15"/>
  <c r="C66" i="15" s="1"/>
  <c r="D130" i="15"/>
  <c r="E130" i="15" s="1"/>
  <c r="E79" i="15" l="1"/>
  <c r="G143" i="15"/>
  <c r="C143" i="15"/>
  <c r="D66" i="15"/>
  <c r="D131" i="15" s="1"/>
  <c r="E131" i="15" s="1"/>
  <c r="C144" i="15" l="1"/>
  <c r="E80" i="15"/>
  <c r="G144" i="15"/>
  <c r="F66" i="15"/>
  <c r="C67" i="15" s="1"/>
  <c r="E81" i="15" l="1"/>
  <c r="G145" i="15"/>
  <c r="C145" i="15"/>
  <c r="D67" i="15"/>
  <c r="D132" i="15" s="1"/>
  <c r="E132" i="15" s="1"/>
  <c r="C146" i="15" l="1"/>
  <c r="E82" i="15"/>
  <c r="G146" i="15"/>
  <c r="F67" i="15"/>
  <c r="C68" i="15" s="1"/>
  <c r="D68" i="15" s="1"/>
  <c r="E83" i="15" l="1"/>
  <c r="G147" i="15"/>
  <c r="C147" i="15"/>
  <c r="F68" i="15"/>
  <c r="C69" i="15" s="1"/>
  <c r="D69" i="15" s="1"/>
  <c r="D133" i="15"/>
  <c r="E133" i="15" s="1"/>
  <c r="C148" i="15" l="1"/>
  <c r="E84" i="15"/>
  <c r="G148" i="15"/>
  <c r="F69" i="15"/>
  <c r="C70" i="15" s="1"/>
  <c r="D134" i="15"/>
  <c r="E134" i="15" s="1"/>
  <c r="E85" i="15" l="1"/>
  <c r="G149" i="15"/>
  <c r="C149" i="15"/>
  <c r="D70" i="15"/>
  <c r="D135" i="15" s="1"/>
  <c r="E135" i="15" s="1"/>
  <c r="C150" i="15" l="1"/>
  <c r="E86" i="15"/>
  <c r="G150" i="15"/>
  <c r="F70" i="15"/>
  <c r="C71" i="15" s="1"/>
  <c r="D71" i="15" s="1"/>
  <c r="E87" i="15" l="1"/>
  <c r="G151" i="15"/>
  <c r="C151" i="15"/>
  <c r="F71" i="15"/>
  <c r="C72" i="15" s="1"/>
  <c r="D136" i="15"/>
  <c r="E136" i="15" s="1"/>
  <c r="C152" i="15" l="1"/>
  <c r="E88" i="15"/>
  <c r="G152" i="15"/>
  <c r="D72" i="15"/>
  <c r="D137" i="15" s="1"/>
  <c r="E137" i="15" s="1"/>
  <c r="E89" i="15" l="1"/>
  <c r="G153" i="15"/>
  <c r="C153" i="15"/>
  <c r="F72" i="15"/>
  <c r="C73" i="15" s="1"/>
  <c r="D73" i="15" s="1"/>
  <c r="C154" i="15" l="1"/>
  <c r="E90" i="15"/>
  <c r="G154" i="15"/>
  <c r="F73" i="15"/>
  <c r="C74" i="15" s="1"/>
  <c r="D74" i="15" s="1"/>
  <c r="D138" i="15"/>
  <c r="E138" i="15" s="1"/>
  <c r="C155" i="15" l="1"/>
  <c r="E91" i="15"/>
  <c r="G155" i="15"/>
  <c r="F74" i="15"/>
  <c r="C75" i="15" s="1"/>
  <c r="D75" i="15" s="1"/>
  <c r="D139" i="15"/>
  <c r="E139" i="15" s="1"/>
  <c r="E92" i="15" l="1"/>
  <c r="G156" i="15"/>
  <c r="C156" i="15"/>
  <c r="F75" i="15"/>
  <c r="C76" i="15" s="1"/>
  <c r="D76" i="15" s="1"/>
  <c r="D140" i="15"/>
  <c r="E140" i="15" s="1"/>
  <c r="E93" i="15" l="1"/>
  <c r="G157" i="15"/>
  <c r="C157" i="15"/>
  <c r="F76" i="15"/>
  <c r="C77" i="15" s="1"/>
  <c r="D77" i="15" s="1"/>
  <c r="D141" i="15"/>
  <c r="E141" i="15" s="1"/>
  <c r="E94" i="15" l="1"/>
  <c r="G158" i="15"/>
  <c r="C158" i="15"/>
  <c r="F77" i="15"/>
  <c r="C78" i="15" s="1"/>
  <c r="D78" i="15" s="1"/>
  <c r="D142" i="15"/>
  <c r="E142" i="15" s="1"/>
  <c r="C159" i="15" l="1"/>
  <c r="E95" i="15"/>
  <c r="G160" i="15" s="1"/>
  <c r="G159" i="15"/>
  <c r="F78" i="15"/>
  <c r="C79" i="15" s="1"/>
  <c r="D143" i="15"/>
  <c r="E143" i="15" s="1"/>
  <c r="G161" i="15" l="1"/>
  <c r="C160" i="15"/>
  <c r="D79" i="15"/>
  <c r="D144" i="15" s="1"/>
  <c r="E144" i="15" s="1"/>
  <c r="C161" i="15" l="1"/>
  <c r="F79" i="15"/>
  <c r="C80" i="15" s="1"/>
  <c r="D80" i="15" s="1"/>
  <c r="F80" i="15" l="1"/>
  <c r="C81" i="15" s="1"/>
  <c r="D145" i="15"/>
  <c r="E145" i="15" s="1"/>
  <c r="D81" i="15" l="1"/>
  <c r="D146" i="15" s="1"/>
  <c r="E146" i="15" s="1"/>
  <c r="F81" i="15" l="1"/>
  <c r="C82" i="15" s="1"/>
  <c r="D82" i="15" s="1"/>
  <c r="F82" i="15" l="1"/>
  <c r="C83" i="15" s="1"/>
  <c r="D83" i="15" s="1"/>
  <c r="D147" i="15"/>
  <c r="E147" i="15" s="1"/>
  <c r="F83" i="15" l="1"/>
  <c r="C84" i="15" s="1"/>
  <c r="D148" i="15"/>
  <c r="E148" i="15" s="1"/>
  <c r="D84" i="15" l="1"/>
  <c r="D149" i="15" s="1"/>
  <c r="E149" i="15" s="1"/>
  <c r="F84" i="15" l="1"/>
  <c r="C85" i="15" s="1"/>
  <c r="D85" i="15" s="1"/>
  <c r="D150" i="15" s="1"/>
  <c r="E150" i="15" s="1"/>
  <c r="F85" i="15" l="1"/>
  <c r="C86" i="15" s="1"/>
  <c r="D86" i="15" s="1"/>
  <c r="D151" i="15" s="1"/>
  <c r="E151" i="15" s="1"/>
  <c r="F86" i="15" l="1"/>
  <c r="C87" i="15" s="1"/>
  <c r="D87" i="15" s="1"/>
  <c r="D152" i="15" s="1"/>
  <c r="E152" i="15" s="1"/>
  <c r="F87" i="15" l="1"/>
  <c r="C88" i="15" s="1"/>
  <c r="D88" i="15" s="1"/>
  <c r="D153" i="15" s="1"/>
  <c r="E153" i="15" s="1"/>
  <c r="F88" i="15" l="1"/>
  <c r="C89" i="15" s="1"/>
  <c r="D89" i="15" s="1"/>
  <c r="F89" i="15" l="1"/>
  <c r="C90" i="15" s="1"/>
  <c r="D154" i="15"/>
  <c r="E154" i="15" s="1"/>
  <c r="D90" i="15" l="1"/>
  <c r="D155" i="15" s="1"/>
  <c r="E155" i="15" s="1"/>
  <c r="F90" i="15" l="1"/>
  <c r="C91" i="15" s="1"/>
  <c r="D91" i="15" s="1"/>
  <c r="D156" i="15" s="1"/>
  <c r="E156" i="15" s="1"/>
  <c r="F91" i="15" l="1"/>
  <c r="C92" i="15" s="1"/>
  <c r="D92" i="15" s="1"/>
  <c r="D157" i="15" s="1"/>
  <c r="E157" i="15" s="1"/>
  <c r="F92" i="15" l="1"/>
  <c r="C93" i="15" s="1"/>
  <c r="D93" i="15" l="1"/>
  <c r="D158" i="15" s="1"/>
  <c r="E158" i="15" s="1"/>
  <c r="F93" i="15" l="1"/>
  <c r="C94" i="15" s="1"/>
  <c r="D94" i="15" s="1"/>
  <c r="F94" i="15" l="1"/>
  <c r="C95" i="15" s="1"/>
  <c r="D95" i="15" s="1"/>
  <c r="D159" i="15"/>
  <c r="E159" i="15" s="1"/>
  <c r="F95" i="15" l="1"/>
  <c r="D160" i="15"/>
  <c r="C169" i="15" l="1"/>
  <c r="G169" i="15"/>
  <c r="G210" i="15" s="1"/>
  <c r="D169" i="15"/>
  <c r="D210" i="15" s="1"/>
  <c r="H169" i="15"/>
  <c r="H210" i="15" s="1"/>
  <c r="F169" i="15"/>
  <c r="F210" i="15" s="1"/>
  <c r="E169" i="15"/>
  <c r="E210" i="15" s="1"/>
  <c r="D161" i="15"/>
  <c r="E160" i="15"/>
  <c r="E161" i="15" s="1"/>
  <c r="F212" i="15" l="1"/>
  <c r="F214" i="15" s="1"/>
  <c r="H212" i="15"/>
  <c r="H214" i="15" s="1"/>
  <c r="E212" i="15"/>
  <c r="E214" i="15" s="1"/>
  <c r="D212" i="15"/>
  <c r="D214" i="15" s="1"/>
  <c r="G212" i="15"/>
  <c r="G214" i="15" s="1"/>
  <c r="G239" i="15" s="1"/>
  <c r="C171" i="15"/>
  <c r="C179" i="15" s="1"/>
  <c r="C183" i="15" s="1"/>
  <c r="C186" i="15" s="1"/>
  <c r="D187" i="15" s="1"/>
  <c r="C199" i="15" s="1"/>
  <c r="C210" i="15"/>
  <c r="G241" i="15" l="1"/>
  <c r="G243" i="15"/>
  <c r="C221" i="15"/>
  <c r="D239" i="15"/>
  <c r="C225" i="15"/>
  <c r="D226" i="15" s="1"/>
  <c r="E239" i="15"/>
  <c r="G225" i="15"/>
  <c r="H226" i="15" s="1"/>
  <c r="H239" i="15"/>
  <c r="G217" i="15"/>
  <c r="H218" i="15" s="1"/>
  <c r="F239" i="15"/>
  <c r="G221" i="15"/>
  <c r="H222" i="15" s="1"/>
  <c r="C212" i="15"/>
  <c r="C214" i="15" s="1"/>
  <c r="D168" i="15"/>
  <c r="D171" i="15" s="1"/>
  <c r="E168" i="15" s="1"/>
  <c r="E171" i="15" s="1"/>
  <c r="D241" i="15" l="1"/>
  <c r="D243" i="15"/>
  <c r="F241" i="15"/>
  <c r="F243" i="15"/>
  <c r="E241" i="15"/>
  <c r="E243" i="15"/>
  <c r="H241" i="15"/>
  <c r="H243" i="15"/>
  <c r="C217" i="15"/>
  <c r="D218" i="15" s="1"/>
  <c r="C239" i="15"/>
  <c r="D222" i="15"/>
  <c r="D179" i="15"/>
  <c r="D183" i="15" s="1"/>
  <c r="F168" i="15"/>
  <c r="F171" i="15" s="1"/>
  <c r="E179" i="15"/>
  <c r="E183" i="15" s="1"/>
  <c r="C241" i="15" l="1"/>
  <c r="C243" i="15"/>
  <c r="C190" i="15"/>
  <c r="D191" i="15" s="1"/>
  <c r="D199" i="15" s="1"/>
  <c r="C194" i="15"/>
  <c r="D195" i="15" s="1"/>
  <c r="E199" i="15" s="1"/>
  <c r="G168" i="15"/>
  <c r="G171" i="15" s="1"/>
  <c r="F179" i="15"/>
  <c r="F183" i="15" s="1"/>
  <c r="H186" i="15" l="1"/>
  <c r="G187" i="15" s="1"/>
  <c r="F199" i="15" s="1"/>
  <c r="H168" i="15"/>
  <c r="H171" i="15" s="1"/>
  <c r="H179" i="15" s="1"/>
  <c r="H183" i="15" s="1"/>
  <c r="G179" i="15"/>
  <c r="G183" i="15" s="1"/>
  <c r="H190" i="15" l="1"/>
  <c r="G191" i="15" s="1"/>
  <c r="G199" i="15" s="1"/>
  <c r="H194" i="15"/>
  <c r="G195" i="15" s="1"/>
  <c r="H199" i="15" s="1"/>
</calcChain>
</file>

<file path=xl/sharedStrings.xml><?xml version="1.0" encoding="utf-8"?>
<sst xmlns="http://schemas.openxmlformats.org/spreadsheetml/2006/main" count="465" uniqueCount="331">
  <si>
    <t>NIC 2</t>
  </si>
  <si>
    <t>NIC 7</t>
  </si>
  <si>
    <t>NIC 8</t>
  </si>
  <si>
    <t>NIC 10</t>
  </si>
  <si>
    <t>NIC 12</t>
  </si>
  <si>
    <t>NIC 16</t>
  </si>
  <si>
    <t>NIC 19</t>
  </si>
  <si>
    <t>NIC 20</t>
  </si>
  <si>
    <t>NIC 21</t>
  </si>
  <si>
    <t>NIC 23</t>
  </si>
  <si>
    <t>NIC 24</t>
  </si>
  <si>
    <t>NIC 28</t>
  </si>
  <si>
    <t>NIC 29</t>
  </si>
  <si>
    <t>NIC 32</t>
  </si>
  <si>
    <t>NIC 33</t>
  </si>
  <si>
    <t>NIC 34</t>
  </si>
  <si>
    <t>NIC 36</t>
  </si>
  <si>
    <t>NIC 37</t>
  </si>
  <si>
    <t>NIC 38</t>
  </si>
  <si>
    <t>NIIF 1</t>
  </si>
  <si>
    <t>NIIF 2</t>
  </si>
  <si>
    <t>NIIF 3</t>
  </si>
  <si>
    <t>NIIF 5</t>
  </si>
  <si>
    <t>NIIF 6</t>
  </si>
  <si>
    <t>NIIF 7</t>
  </si>
  <si>
    <t>NIIF 8</t>
  </si>
  <si>
    <t>NIIF 9</t>
  </si>
  <si>
    <t>NIIF 10</t>
  </si>
  <si>
    <t>NIIF 11</t>
  </si>
  <si>
    <t>NIIF 12</t>
  </si>
  <si>
    <t>NIIF 13</t>
  </si>
  <si>
    <t>NIIF 15</t>
  </si>
  <si>
    <t>NIIF 16</t>
  </si>
  <si>
    <t>NIIF 18</t>
  </si>
  <si>
    <t>Distribución del costo de los co productos</t>
  </si>
  <si>
    <t>Distribución del costo de los sub productos</t>
  </si>
  <si>
    <t>Calculo del VNR de la materia prima</t>
  </si>
  <si>
    <t>Calculo del VNR de los productos terminados</t>
  </si>
  <si>
    <t>Qué hacer con la diferencia de cambio</t>
  </si>
  <si>
    <t>Flujos de préstamos: principal e intereses con costo amortizado</t>
  </si>
  <si>
    <t>Técnica según el movimiento de la cuenta</t>
  </si>
  <si>
    <t>Cambio de politica contable con ESF modificado</t>
  </si>
  <si>
    <t>Corrección de errores con ESF modificado</t>
  </si>
  <si>
    <t>Párrafo de transición (disposiciones transitorias)</t>
  </si>
  <si>
    <t>Eventos con ajustes</t>
  </si>
  <si>
    <t>Eventos sin ajustes</t>
  </si>
  <si>
    <t>Control interno para los eventos posteriores</t>
  </si>
  <si>
    <t>La tasa media del impuesto a la renta</t>
  </si>
  <si>
    <t>La tasa efectiva del impuesto a la renta</t>
  </si>
  <si>
    <t>El impuesto diferido de la NIIF 16</t>
  </si>
  <si>
    <t>El impuesto diferido de la NIC 16</t>
  </si>
  <si>
    <t>La diferencia temporaria por comenda funcional</t>
  </si>
  <si>
    <t>La matemática del impuesto diferido</t>
  </si>
  <si>
    <t>El método pensante del impuesto diferido</t>
  </si>
  <si>
    <t>Costo de retiro con provisiones</t>
  </si>
  <si>
    <t>Mantenimientos mayores</t>
  </si>
  <si>
    <t>El overhaul</t>
  </si>
  <si>
    <t>La depreciación por componentes</t>
  </si>
  <si>
    <t>El modelo de revaluación</t>
  </si>
  <si>
    <t>Transacciones no monetarias</t>
  </si>
  <si>
    <t>Las ausencias retribuidas no revocables</t>
  </si>
  <si>
    <t>Las ausencias retribuidas revocables</t>
  </si>
  <si>
    <t>El método de la unidad de crédito proyectada</t>
  </si>
  <si>
    <t>Subsidios relacionados con activos fijos</t>
  </si>
  <si>
    <t>Subsidios relacionados con ingresos</t>
  </si>
  <si>
    <t>Subsidios de préstamos a tasas ridiculamente bajas</t>
  </si>
  <si>
    <t>El método del patrimonio</t>
  </si>
  <si>
    <t>El método del resultado</t>
  </si>
  <si>
    <t>Partidas monetarias</t>
  </si>
  <si>
    <t>Partidas no monetarias</t>
  </si>
  <si>
    <t>Inversiones en acciones en dolares</t>
  </si>
  <si>
    <t>Anticipos en dolares</t>
  </si>
  <si>
    <t>La moneda funcional y los estados financieros</t>
  </si>
  <si>
    <t>La conversión de moneda local a moneda funcional</t>
  </si>
  <si>
    <t>La conversión de moneda funcional a moneda de reporte</t>
  </si>
  <si>
    <t>La diferencia de cambio que es costo financiero</t>
  </si>
  <si>
    <t>Un caso de capitalizacion con costo amortizado</t>
  </si>
  <si>
    <t>La diferencia temporaria del costo financiero</t>
  </si>
  <si>
    <t>Una persona con similar relacion afectiva</t>
  </si>
  <si>
    <t>La lista de las revelaciones requeridas</t>
  </si>
  <si>
    <t>Composición del grupo empresarial</t>
  </si>
  <si>
    <t xml:space="preserve"> Situacion de vinculacion y no vinculacion</t>
  </si>
  <si>
    <t>El método de la PP</t>
  </si>
  <si>
    <t>Evaluacion de la participacion directa e indirecta</t>
  </si>
  <si>
    <t>Efectos de las deudas convertibles</t>
  </si>
  <si>
    <t>Interrupcion de l método de la PP</t>
  </si>
  <si>
    <t>Procedimiento del ajuste por inflación</t>
  </si>
  <si>
    <t>Costos de transaccion en emision de Bonos</t>
  </si>
  <si>
    <t>Costos de transaccion en emision de Acciones</t>
  </si>
  <si>
    <t>Acciones que son Deudas</t>
  </si>
  <si>
    <t>Instrumentos financieros hibridos</t>
  </si>
  <si>
    <t>El calculo del promedio ponderado</t>
  </si>
  <si>
    <t>El ajuste retroactivo de las acciones</t>
  </si>
  <si>
    <t>El uso de la UPA para valorizar empresas</t>
  </si>
  <si>
    <t>Comparar EEFF de Buenaventura</t>
  </si>
  <si>
    <t>La WACC y su razonabilidad</t>
  </si>
  <si>
    <t>Como se recupera la inversion en PPE</t>
  </si>
  <si>
    <t>Orden de prelación del deterioro</t>
  </si>
  <si>
    <t>Errores al determinar la UGE</t>
  </si>
  <si>
    <t>Provision por retiro de activos</t>
  </si>
  <si>
    <t>Provision por obligaciones implicitas</t>
  </si>
  <si>
    <t>Provision por contratos onerosos</t>
  </si>
  <si>
    <t>Las provisiones y la estadistica</t>
  </si>
  <si>
    <t>Se pueden revaluar los intangibles</t>
  </si>
  <si>
    <t>La investigación y el desarrollo</t>
  </si>
  <si>
    <t>El valor razonable de los intangibles</t>
  </si>
  <si>
    <t>Vinculo con la NIIF 16</t>
  </si>
  <si>
    <t>Valor razonable de un centro comercial</t>
  </si>
  <si>
    <t>Inversión inmobiliaria parcial y materialidad</t>
  </si>
  <si>
    <t>La tecnica de la adopcion de NIIF</t>
  </si>
  <si>
    <t>Es obligatoria la revaluación?</t>
  </si>
  <si>
    <t>PBA que se liquida en efectivo</t>
  </si>
  <si>
    <t>PBA que se liquida en acciones</t>
  </si>
  <si>
    <t>Pago de Bonos en forma de acciones emitidas</t>
  </si>
  <si>
    <t>La distribución del Pago</t>
  </si>
  <si>
    <t>Una combinación sin acciones</t>
  </si>
  <si>
    <t>La compra de 100% de accones que no es combinación</t>
  </si>
  <si>
    <t>El proceso de compra de empresas</t>
  </si>
  <si>
    <t>Negocio en situacion de operación discontinua</t>
  </si>
  <si>
    <t>La reclasificacion del activo fijo</t>
  </si>
  <si>
    <t>Las condiciones para la reclasificación</t>
  </si>
  <si>
    <t>Listado de costos de exploracion</t>
  </si>
  <si>
    <t>Las actividades de exploracion</t>
  </si>
  <si>
    <t>El activo por exploración y su deterioro</t>
  </si>
  <si>
    <t>Sensibilidad al riesgo de tasa de interes</t>
  </si>
  <si>
    <t>Sensibilidad al riesgo de tasa de cambio</t>
  </si>
  <si>
    <t>Sensibilidad al riesgo de precio</t>
  </si>
  <si>
    <t>Riesgo de crédito</t>
  </si>
  <si>
    <t>Riesgo de liquidez</t>
  </si>
  <si>
    <t>Que es un segmento operativo</t>
  </si>
  <si>
    <t>La nota de ESF de los SO</t>
  </si>
  <si>
    <t>La nota de Resultados de los SO</t>
  </si>
  <si>
    <t>La materialidad según la NIIF 8</t>
  </si>
  <si>
    <t>La baja de activos financieros sin transferencia del derecho de cobro</t>
  </si>
  <si>
    <t>La baja del pasivo financiero por cambio en condiciones contractuales</t>
  </si>
  <si>
    <t>Cambios en condiciones contractuales de activos financieros</t>
  </si>
  <si>
    <t>El modelo del costo amortizado para pasivos</t>
  </si>
  <si>
    <t>Activos financieros medidos a valor razonable con cambios en ORI</t>
  </si>
  <si>
    <t>Inducción a los derivados financieros</t>
  </si>
  <si>
    <t>Inducción a la contabilidad de coberturas</t>
  </si>
  <si>
    <t>Cuando una controladora no debe consolidar</t>
  </si>
  <si>
    <t>Eliminacion de la inversión en subdiaria creada</t>
  </si>
  <si>
    <t>Eliminacion de la inversión en subdiaria adquirida</t>
  </si>
  <si>
    <t>Eliminacion de ganancia incorporada a un activo adquirido a relacionada</t>
  </si>
  <si>
    <t>Eliminacion de contrato de arrendamiento entre relacionadas</t>
  </si>
  <si>
    <t>Contabilidad de negocios conjuntos</t>
  </si>
  <si>
    <t>Contabilidad de operaciones conjuntas con contabilidad independiente</t>
  </si>
  <si>
    <t>Contabilidad de operaciones conjuntas sin contabilidad independiente</t>
  </si>
  <si>
    <t>Evaluación de la existencia de un negocio conjunto</t>
  </si>
  <si>
    <t>Participación de mas del 20% que no otorga influencia significativa</t>
  </si>
  <si>
    <t>Participación de menos del 20% que otorga influencia significativa</t>
  </si>
  <si>
    <t>Participación de mas del 50% que no otorga control</t>
  </si>
  <si>
    <t>Participación de menos del 50% que otorga control</t>
  </si>
  <si>
    <t>Caso de medición con el enfoque de mercado</t>
  </si>
  <si>
    <t>Caso de medición con el enfoque de costo</t>
  </si>
  <si>
    <t>Caso de medición con el enfoque de ingresos</t>
  </si>
  <si>
    <t>Un caso de venta de autos</t>
  </si>
  <si>
    <t>Un caso de venta de construccion</t>
  </si>
  <si>
    <t>Un caso de venta de ventas a supermercados</t>
  </si>
  <si>
    <t>Venta sin entrega (bill and hold)</t>
  </si>
  <si>
    <t>Caso clasico de arrendamiento</t>
  </si>
  <si>
    <t>Acerca del plazo del contrato</t>
  </si>
  <si>
    <t>Arrendamiento financiero cuando el arrendador es el fabricante</t>
  </si>
  <si>
    <t>Cambio en condiciones contractuales (reduccion)</t>
  </si>
  <si>
    <t>Contrato con pagos que se ajustan por inflacion</t>
  </si>
  <si>
    <t>La nueva presentacion del ER</t>
  </si>
  <si>
    <t>La medición del desempeño definida por la gerencia</t>
  </si>
  <si>
    <t>La administración del capital financiero</t>
  </si>
  <si>
    <t>El pasivo de corto plazo, los covenants y los eventos posteriores</t>
  </si>
  <si>
    <t>El costo amortizado y el corto plazo</t>
  </si>
  <si>
    <t>OD</t>
  </si>
  <si>
    <t>NORMA</t>
  </si>
  <si>
    <t>LO QUE</t>
  </si>
  <si>
    <t>DEBES SABER DE LAS</t>
  </si>
  <si>
    <t>NORMAS</t>
  </si>
  <si>
    <t>INTERNACIONALES DE</t>
  </si>
  <si>
    <t>INFORMACION</t>
  </si>
  <si>
    <t>FINANCIERA</t>
  </si>
  <si>
    <t>Tasa impositiva</t>
  </si>
  <si>
    <t>MAQUINARIA ADQUIRIDA EN LEASING</t>
  </si>
  <si>
    <t>COSTO</t>
  </si>
  <si>
    <t>El activo se depreciará en función de su vida útil</t>
  </si>
  <si>
    <t>TRATAMIENTO CONTABLE = NIC 16</t>
  </si>
  <si>
    <t>El activo se depreciará en el plazo del contrato</t>
  </si>
  <si>
    <t>PLAZO DEL CONTRATO EN AÑOS</t>
  </si>
  <si>
    <t>TRATAMIENTO TRIBUTARIO PERUANA</t>
  </si>
  <si>
    <t xml:space="preserve">Vida util en años = </t>
  </si>
  <si>
    <t>1 METODO: EL BALANCE (DE LOS GURUS)</t>
  </si>
  <si>
    <t>VALOR EN LIBROS</t>
  </si>
  <si>
    <t>BASE FISCAL</t>
  </si>
  <si>
    <t>D. TEMPORARIA</t>
  </si>
  <si>
    <t>VL &gt; BT =&gt; PASIVO IRD</t>
  </si>
  <si>
    <t>PASIVO IRD</t>
  </si>
  <si>
    <t>Registros contable:</t>
  </si>
  <si>
    <t>Pasivo IRD</t>
  </si>
  <si>
    <t>IRD en resultados</t>
  </si>
  <si>
    <t>D</t>
  </si>
  <si>
    <t>H</t>
  </si>
  <si>
    <t>Saldo</t>
  </si>
  <si>
    <t>Variaciones</t>
  </si>
  <si>
    <t>2 METODO: EL METODO GARECA</t>
  </si>
  <si>
    <t>CONCILIACION TRIBUTARIA</t>
  </si>
  <si>
    <t>UTILIDAD CONTABLE</t>
  </si>
  <si>
    <t>UTILIDAD TRIBUTARIA</t>
  </si>
  <si>
    <t>(+) Deprec NIC 16</t>
  </si>
  <si>
    <t>(-) Deprec TAX</t>
  </si>
  <si>
    <t>IMP POR PAGAR</t>
  </si>
  <si>
    <t>Gasto IR</t>
  </si>
  <si>
    <t>Imp por pagar</t>
  </si>
  <si>
    <t>ESTADO DE RESULTADOS</t>
  </si>
  <si>
    <t>VENTAAS</t>
  </si>
  <si>
    <t>COSTO DE VENTAS</t>
  </si>
  <si>
    <t>UTILIDAD BRUTA</t>
  </si>
  <si>
    <t>:</t>
  </si>
  <si>
    <t>UTILIDAD ANTES DE IMP</t>
  </si>
  <si>
    <t>IMPUESTO R.C.</t>
  </si>
  <si>
    <t>IMPUESTO R.D.</t>
  </si>
  <si>
    <t>UTILIDAD NETA</t>
  </si>
  <si>
    <t>COMO EL AMOR DE TU EX</t>
  </si>
  <si>
    <t>CONTACTO</t>
  </si>
  <si>
    <t>MISS YESICA ESTRADA</t>
  </si>
  <si>
    <t>+51 940 299 626</t>
  </si>
  <si>
    <t>wa.link/hc29do</t>
  </si>
  <si>
    <t>INSTRUMENTOS FINANCIEROS : REVELACIONES</t>
  </si>
  <si>
    <t>RIESGO DE CREDITO</t>
  </si>
  <si>
    <t>QUE RIESGOS LE PREOCUPA A LA NIIF 7?</t>
  </si>
  <si>
    <t>RIESGO DE LIQUIDEZ</t>
  </si>
  <si>
    <t>RIESGO DE MERCADO</t>
  </si>
  <si>
    <t>Riesgo de precio</t>
  </si>
  <si>
    <t>Riesgo de tasa de interés</t>
  </si>
  <si>
    <t>Riesgo de tasa de cambio</t>
  </si>
  <si>
    <t>Riesgo de no cobrar los A.F.</t>
  </si>
  <si>
    <t>Efectivo en el banco</t>
  </si>
  <si>
    <t>Cuentas por cobrar</t>
  </si>
  <si>
    <t>Bonos</t>
  </si>
  <si>
    <t>Préstamos por cobrar</t>
  </si>
  <si>
    <t>Depositos a plazo fijo</t>
  </si>
  <si>
    <t>Maximo exposición al riesgo</t>
  </si>
  <si>
    <t>¿COMO SE GESTIONA EL RIESGO?</t>
  </si>
  <si>
    <t>WCGW</t>
  </si>
  <si>
    <t>Revista</t>
  </si>
  <si>
    <t>Tktok</t>
  </si>
  <si>
    <t>x</t>
  </si>
  <si>
    <t>Quien debe adoptar las NIIF: El Contador</t>
  </si>
  <si>
    <t>Marco Conceptual</t>
  </si>
  <si>
    <t>NIC 40</t>
  </si>
  <si>
    <t>X</t>
  </si>
  <si>
    <t>ACCIONES QUE SON DEUDA</t>
  </si>
  <si>
    <t xml:space="preserve">NIC 32: </t>
  </si>
  <si>
    <t>INSTRUMENTOS FINANCIEROS</t>
  </si>
  <si>
    <t>INSTRUMENTOS PATRIMONIALES QUE SON PASIVOS FINANCIEROS</t>
  </si>
  <si>
    <t>marco conceptual: sustancia sobre forma</t>
  </si>
  <si>
    <t>¿VAMOS CON LOS NUMEROS?</t>
  </si>
  <si>
    <t>USD</t>
  </si>
  <si>
    <t>Plazo</t>
  </si>
  <si>
    <t>años</t>
  </si>
  <si>
    <t>Dividendos preferentes</t>
  </si>
  <si>
    <t>Aporte (acciones pref)</t>
  </si>
  <si>
    <t>Redimen en 5 años</t>
  </si>
  <si>
    <t>Efectivo</t>
  </si>
  <si>
    <r>
      <rPr>
        <b/>
        <sz val="11"/>
        <color theme="1"/>
        <rFont val="Calibri"/>
        <family val="2"/>
        <scheme val="minor"/>
      </rPr>
      <t xml:space="preserve">BAN BIF </t>
    </r>
    <r>
      <rPr>
        <sz val="11"/>
        <color theme="1"/>
        <rFont val="Calibri"/>
        <family val="2"/>
        <scheme val="minor"/>
      </rPr>
      <t>va a entrar como accionista a la institución</t>
    </r>
  </si>
  <si>
    <t>Prestamos por pagar</t>
  </si>
  <si>
    <t>Gasto financiero</t>
  </si>
  <si>
    <t>Prestamo por pagar</t>
  </si>
  <si>
    <t>IMPUESTOS DIFERIDOS CON LA NIIF 16</t>
  </si>
  <si>
    <t>Para Arrendatarios en Arrendamientos Operativos</t>
  </si>
  <si>
    <t>Tratamiento NIIF</t>
  </si>
  <si>
    <t>Tratamiento TAX</t>
  </si>
  <si>
    <t>Se debe reconocer un activo por derecho de uso</t>
  </si>
  <si>
    <t>Se debe reconocer un pasivo por arrendamiento</t>
  </si>
  <si>
    <t>Al inicio:</t>
  </si>
  <si>
    <t>Posteriormente:</t>
  </si>
  <si>
    <t>El activo se deprecia en el plazo del contrato</t>
  </si>
  <si>
    <t>El pasivo se mide al costo amortizado</t>
  </si>
  <si>
    <t>Los pagos acordados se reconocen como gasto</t>
  </si>
  <si>
    <t>Contrato</t>
  </si>
  <si>
    <t>meses</t>
  </si>
  <si>
    <t>Pago</t>
  </si>
  <si>
    <t>u.m.</t>
  </si>
  <si>
    <t>Tasa incremental</t>
  </si>
  <si>
    <t>mensual</t>
  </si>
  <si>
    <t>Valor presente</t>
  </si>
  <si>
    <t>Paso 1: Calcular el VP de los pagos acordados</t>
  </si>
  <si>
    <t>Paso 2: Registrar un activo y un pasivo</t>
  </si>
  <si>
    <t>ADU</t>
  </si>
  <si>
    <t>Pasivo por arrend</t>
  </si>
  <si>
    <t>Paso 3: El activo se deprecia</t>
  </si>
  <si>
    <t>Depreciación mensual</t>
  </si>
  <si>
    <t>Paso 4: El costo amortizado del pasivo</t>
  </si>
  <si>
    <t>SI</t>
  </si>
  <si>
    <t>GF</t>
  </si>
  <si>
    <t>PAGO</t>
  </si>
  <si>
    <t>SF</t>
  </si>
  <si>
    <t>EFECTOS EN EL RESUTLADO DEL EJERCICIO</t>
  </si>
  <si>
    <t>Depreciación</t>
  </si>
  <si>
    <t>NIIF</t>
  </si>
  <si>
    <t>TAX</t>
  </si>
  <si>
    <t>SUMA</t>
  </si>
  <si>
    <t>METODO DE LOS GURUS</t>
  </si>
  <si>
    <t>Activo DU</t>
  </si>
  <si>
    <t>Dep acum</t>
  </si>
  <si>
    <t>VL ADU</t>
  </si>
  <si>
    <t>Pasivo por Arrd.</t>
  </si>
  <si>
    <t>S.inicial</t>
  </si>
  <si>
    <t>(+) GF</t>
  </si>
  <si>
    <t>(-) Pagos</t>
  </si>
  <si>
    <t>S.Final</t>
  </si>
  <si>
    <t>Pasivo Neto</t>
  </si>
  <si>
    <t>Activo IRD</t>
  </si>
  <si>
    <t>Año 2023</t>
  </si>
  <si>
    <t>Año 2024</t>
  </si>
  <si>
    <t>Año 2025</t>
  </si>
  <si>
    <t>Año 2026</t>
  </si>
  <si>
    <t>Año 2027</t>
  </si>
  <si>
    <t>Año 2028</t>
  </si>
  <si>
    <t>En Rtdos</t>
  </si>
  <si>
    <t>IR Diferido</t>
  </si>
  <si>
    <t>UTILIDAD CONT</t>
  </si>
  <si>
    <t>UTILIDAD TAX</t>
  </si>
  <si>
    <t>CONCILIACION</t>
  </si>
  <si>
    <t>(+) DEPREC</t>
  </si>
  <si>
    <t>(+) GASTO F</t>
  </si>
  <si>
    <t>(-) PAGO</t>
  </si>
  <si>
    <t>IMP X PAGAR</t>
  </si>
  <si>
    <t>Gsto IRC</t>
  </si>
  <si>
    <t>EST. DE RTDOS</t>
  </si>
  <si>
    <t>VENTAS</t>
  </si>
  <si>
    <t>COSTO DE VTAS</t>
  </si>
  <si>
    <t>IMP CORRIENTE</t>
  </si>
  <si>
    <t>IMP DIFERIDO</t>
  </si>
  <si>
    <t>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</si>
</sst>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3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65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5"/>
      <color rgb="FF002060"/>
      <name val="Calibri"/>
      <family val="2"/>
      <scheme val="minor"/>
    </font>
    <font>
      <sz val="15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0" fillId="3" borderId="0" xfId="0" applyFill="1"/>
    <xf numFmtId="0" fontId="1" fillId="4" borderId="0" xfId="0" applyFont="1" applyFill="1" applyAlignment="1">
      <alignment horizontal="center"/>
    </xf>
    <xf numFmtId="0" fontId="1" fillId="3" borderId="0" xfId="0" applyFont="1" applyFill="1"/>
    <xf numFmtId="0" fontId="0" fillId="5" borderId="0" xfId="0" applyFill="1"/>
    <xf numFmtId="0" fontId="5" fillId="0" borderId="0" xfId="0" applyFont="1"/>
    <xf numFmtId="0" fontId="7" fillId="5" borderId="0" xfId="0" applyFont="1" applyFill="1"/>
    <xf numFmtId="0" fontId="3" fillId="5" borderId="0" xfId="0" applyFont="1" applyFill="1"/>
    <xf numFmtId="0" fontId="5" fillId="3" borderId="0" xfId="0" applyFont="1" applyFill="1"/>
    <xf numFmtId="0" fontId="2" fillId="3" borderId="0" xfId="0" applyFont="1" applyFill="1"/>
    <xf numFmtId="0" fontId="2" fillId="7" borderId="0" xfId="0" applyFont="1" applyFill="1"/>
    <xf numFmtId="0" fontId="0" fillId="7" borderId="0" xfId="0" applyFill="1"/>
    <xf numFmtId="0" fontId="3" fillId="8" borderId="0" xfId="0" applyFont="1" applyFill="1"/>
    <xf numFmtId="0" fontId="2" fillId="9" borderId="1" xfId="0" applyFont="1" applyFill="1" applyBorder="1"/>
    <xf numFmtId="0" fontId="0" fillId="9" borderId="2" xfId="0" applyFill="1" applyBorder="1"/>
    <xf numFmtId="0" fontId="0" fillId="9" borderId="4" xfId="0" applyFill="1" applyBorder="1"/>
    <xf numFmtId="0" fontId="0" fillId="9" borderId="5" xfId="0" applyFill="1" applyBorder="1"/>
    <xf numFmtId="0" fontId="2" fillId="10" borderId="1" xfId="0" applyFont="1" applyFill="1" applyBorder="1"/>
    <xf numFmtId="0" fontId="0" fillId="10" borderId="2" xfId="0" applyFill="1" applyBorder="1"/>
    <xf numFmtId="0" fontId="0" fillId="10" borderId="4" xfId="0" applyFill="1" applyBorder="1"/>
    <xf numFmtId="0" fontId="0" fillId="10" borderId="5" xfId="0" applyFill="1" applyBorder="1"/>
    <xf numFmtId="0" fontId="0" fillId="11" borderId="1" xfId="0" applyFill="1" applyBorder="1"/>
    <xf numFmtId="0" fontId="0" fillId="11" borderId="2" xfId="0" applyFill="1" applyBorder="1"/>
    <xf numFmtId="0" fontId="0" fillId="11" borderId="3" xfId="0" applyFill="1" applyBorder="1"/>
    <xf numFmtId="0" fontId="0" fillId="11" borderId="7" xfId="0" applyFill="1" applyBorder="1"/>
    <xf numFmtId="0" fontId="0" fillId="11" borderId="0" xfId="0" applyFill="1"/>
    <xf numFmtId="3" fontId="0" fillId="11" borderId="8" xfId="0" applyNumberFormat="1" applyFill="1" applyBorder="1"/>
    <xf numFmtId="0" fontId="0" fillId="11" borderId="4" xfId="0" applyFill="1" applyBorder="1"/>
    <xf numFmtId="0" fontId="0" fillId="11" borderId="5" xfId="0" applyFill="1" applyBorder="1"/>
    <xf numFmtId="3" fontId="0" fillId="11" borderId="6" xfId="0" applyNumberFormat="1" applyFill="1" applyBorder="1"/>
    <xf numFmtId="0" fontId="0" fillId="11" borderId="9" xfId="0" applyFill="1" applyBorder="1"/>
    <xf numFmtId="0" fontId="0" fillId="11" borderId="10" xfId="0" applyFill="1" applyBorder="1"/>
    <xf numFmtId="10" fontId="0" fillId="11" borderId="11" xfId="0" applyNumberFormat="1" applyFill="1" applyBorder="1"/>
    <xf numFmtId="0" fontId="0" fillId="10" borderId="0" xfId="0" applyFill="1"/>
    <xf numFmtId="0" fontId="0" fillId="10" borderId="7" xfId="0" applyFill="1" applyBorder="1"/>
    <xf numFmtId="0" fontId="2" fillId="6" borderId="12" xfId="0" applyFont="1" applyFill="1" applyBorder="1"/>
    <xf numFmtId="0" fontId="0" fillId="6" borderId="13" xfId="0" applyFill="1" applyBorder="1"/>
    <xf numFmtId="0" fontId="2" fillId="0" borderId="0" xfId="0" applyFont="1" applyAlignment="1">
      <alignment horizontal="center"/>
    </xf>
    <xf numFmtId="0" fontId="0" fillId="10" borderId="15" xfId="0" applyFill="1" applyBorder="1"/>
    <xf numFmtId="164" fontId="9" fillId="10" borderId="16" xfId="1" applyNumberFormat="1" applyFont="1" applyFill="1" applyBorder="1"/>
    <xf numFmtId="164" fontId="9" fillId="10" borderId="17" xfId="1" applyNumberFormat="1" applyFont="1" applyFill="1" applyBorder="1"/>
    <xf numFmtId="164" fontId="9" fillId="12" borderId="15" xfId="1" applyNumberFormat="1" applyFont="1" applyFill="1" applyBorder="1"/>
    <xf numFmtId="164" fontId="9" fillId="12" borderId="17" xfId="1" applyNumberFormat="1" applyFont="1" applyFill="1" applyBorder="1"/>
    <xf numFmtId="164" fontId="0" fillId="0" borderId="0" xfId="0" applyNumberFormat="1"/>
    <xf numFmtId="164" fontId="9" fillId="0" borderId="0" xfId="0" applyNumberFormat="1" applyFont="1"/>
    <xf numFmtId="0" fontId="3" fillId="13" borderId="12" xfId="0" applyFont="1" applyFill="1" applyBorder="1"/>
    <xf numFmtId="0" fontId="3" fillId="13" borderId="13" xfId="0" applyFont="1" applyFill="1" applyBorder="1"/>
    <xf numFmtId="0" fontId="1" fillId="13" borderId="13" xfId="0" applyFont="1" applyFill="1" applyBorder="1" applyAlignment="1">
      <alignment horizontal="center"/>
    </xf>
    <xf numFmtId="0" fontId="1" fillId="13" borderId="14" xfId="0" applyFont="1" applyFill="1" applyBorder="1" applyAlignment="1">
      <alignment horizontal="center"/>
    </xf>
    <xf numFmtId="0" fontId="2" fillId="7" borderId="12" xfId="0" applyFont="1" applyFill="1" applyBorder="1"/>
    <xf numFmtId="0" fontId="2" fillId="7" borderId="13" xfId="0" applyFont="1" applyFill="1" applyBorder="1"/>
    <xf numFmtId="164" fontId="10" fillId="7" borderId="13" xfId="0" applyNumberFormat="1" applyFont="1" applyFill="1" applyBorder="1"/>
    <xf numFmtId="164" fontId="10" fillId="7" borderId="14" xfId="0" applyNumberFormat="1" applyFont="1" applyFill="1" applyBorder="1"/>
    <xf numFmtId="164" fontId="9" fillId="11" borderId="0" xfId="0" applyNumberFormat="1" applyFont="1" applyFill="1"/>
    <xf numFmtId="164" fontId="10" fillId="0" borderId="0" xfId="0" applyNumberFormat="1" applyFont="1"/>
    <xf numFmtId="0" fontId="9" fillId="0" borderId="0" xfId="0" applyFont="1"/>
    <xf numFmtId="0" fontId="2" fillId="14" borderId="12" xfId="0" applyFont="1" applyFill="1" applyBorder="1"/>
    <xf numFmtId="0" fontId="0" fillId="14" borderId="13" xfId="0" applyFill="1" applyBorder="1"/>
    <xf numFmtId="0" fontId="0" fillId="14" borderId="14" xfId="0" applyFill="1" applyBorder="1"/>
    <xf numFmtId="0" fontId="11" fillId="8" borderId="0" xfId="0" applyFont="1" applyFill="1"/>
    <xf numFmtId="0" fontId="2" fillId="6" borderId="13" xfId="0" applyFont="1" applyFill="1" applyBorder="1"/>
    <xf numFmtId="164" fontId="10" fillId="6" borderId="13" xfId="0" applyNumberFormat="1" applyFont="1" applyFill="1" applyBorder="1"/>
    <xf numFmtId="0" fontId="2" fillId="11" borderId="0" xfId="0" applyFont="1" applyFill="1"/>
    <xf numFmtId="164" fontId="10" fillId="11" borderId="0" xfId="0" applyNumberFormat="1" applyFont="1" applyFill="1"/>
    <xf numFmtId="164" fontId="10" fillId="14" borderId="13" xfId="0" applyNumberFormat="1" applyFont="1" applyFill="1" applyBorder="1"/>
    <xf numFmtId="164" fontId="10" fillId="14" borderId="14" xfId="0" applyNumberFormat="1" applyFont="1" applyFill="1" applyBorder="1"/>
    <xf numFmtId="0" fontId="0" fillId="0" borderId="19" xfId="0" applyBorder="1"/>
    <xf numFmtId="0" fontId="0" fillId="0" borderId="20" xfId="0" applyBorder="1"/>
    <xf numFmtId="0" fontId="0" fillId="9" borderId="18" xfId="0" applyFill="1" applyBorder="1"/>
    <xf numFmtId="0" fontId="0" fillId="9" borderId="19" xfId="0" applyFill="1" applyBorder="1"/>
    <xf numFmtId="164" fontId="0" fillId="9" borderId="19" xfId="0" applyNumberFormat="1" applyFill="1" applyBorder="1"/>
    <xf numFmtId="0" fontId="0" fillId="9" borderId="20" xfId="0" applyFill="1" applyBorder="1"/>
    <xf numFmtId="0" fontId="0" fillId="9" borderId="21" xfId="0" applyFill="1" applyBorder="1"/>
    <xf numFmtId="0" fontId="0" fillId="9" borderId="22" xfId="0" applyFill="1" applyBorder="1"/>
    <xf numFmtId="164" fontId="0" fillId="9" borderId="23" xfId="0" applyNumberFormat="1" applyFill="1" applyBorder="1"/>
    <xf numFmtId="0" fontId="0" fillId="9" borderId="12" xfId="0" applyFill="1" applyBorder="1"/>
    <xf numFmtId="0" fontId="0" fillId="9" borderId="13" xfId="0" applyFill="1" applyBorder="1"/>
    <xf numFmtId="164" fontId="10" fillId="9" borderId="13" xfId="0" applyNumberFormat="1" applyFont="1" applyFill="1" applyBorder="1"/>
    <xf numFmtId="164" fontId="10" fillId="9" borderId="14" xfId="0" applyNumberFormat="1" applyFont="1" applyFill="1" applyBorder="1"/>
    <xf numFmtId="0" fontId="2" fillId="0" borderId="18" xfId="0" applyFont="1" applyBorder="1"/>
    <xf numFmtId="0" fontId="0" fillId="0" borderId="24" xfId="0" applyBorder="1"/>
    <xf numFmtId="0" fontId="0" fillId="0" borderId="25" xfId="0" applyBorder="1"/>
    <xf numFmtId="164" fontId="9" fillId="0" borderId="25" xfId="0" applyNumberFormat="1" applyFont="1" applyBorder="1"/>
    <xf numFmtId="9" fontId="2" fillId="0" borderId="0" xfId="0" applyNumberFormat="1" applyFont="1"/>
    <xf numFmtId="3" fontId="12" fillId="0" borderId="0" xfId="0" applyNumberFormat="1" applyFont="1"/>
    <xf numFmtId="3" fontId="12" fillId="0" borderId="25" xfId="0" applyNumberFormat="1" applyFont="1" applyBorder="1"/>
    <xf numFmtId="0" fontId="14" fillId="15" borderId="0" xfId="0" applyFont="1" applyFill="1"/>
    <xf numFmtId="0" fontId="15" fillId="15" borderId="0" xfId="0" applyFont="1" applyFill="1"/>
    <xf numFmtId="0" fontId="15" fillId="15" borderId="0" xfId="0" quotePrefix="1" applyFont="1" applyFill="1"/>
    <xf numFmtId="0" fontId="16" fillId="0" borderId="0" xfId="0" applyFont="1"/>
    <xf numFmtId="0" fontId="17" fillId="3" borderId="0" xfId="0" applyFont="1" applyFill="1"/>
    <xf numFmtId="0" fontId="17" fillId="13" borderId="0" xfId="0" applyFont="1" applyFill="1"/>
    <xf numFmtId="0" fontId="0" fillId="16" borderId="24" xfId="0" applyFill="1" applyBorder="1"/>
    <xf numFmtId="0" fontId="0" fillId="16" borderId="0" xfId="0" applyFill="1"/>
    <xf numFmtId="0" fontId="0" fillId="16" borderId="25" xfId="0" applyFill="1" applyBorder="1"/>
    <xf numFmtId="0" fontId="0" fillId="16" borderId="21" xfId="0" applyFill="1" applyBorder="1"/>
    <xf numFmtId="0" fontId="0" fillId="16" borderId="22" xfId="0" applyFill="1" applyBorder="1"/>
    <xf numFmtId="0" fontId="0" fillId="16" borderId="23" xfId="0" applyFill="1" applyBorder="1"/>
    <xf numFmtId="0" fontId="2" fillId="16" borderId="0" xfId="0" applyFont="1" applyFill="1"/>
    <xf numFmtId="0" fontId="0" fillId="14" borderId="0" xfId="0" applyFill="1"/>
    <xf numFmtId="0" fontId="13" fillId="16" borderId="0" xfId="0" applyFont="1" applyFill="1"/>
    <xf numFmtId="0" fontId="2" fillId="10" borderId="18" xfId="0" applyFont="1" applyFill="1" applyBorder="1"/>
    <xf numFmtId="0" fontId="0" fillId="10" borderId="19" xfId="0" applyFill="1" applyBorder="1"/>
    <xf numFmtId="0" fontId="0" fillId="10" borderId="20" xfId="0" applyFill="1" applyBorder="1"/>
    <xf numFmtId="0" fontId="13" fillId="16" borderId="0" xfId="0" applyFont="1" applyFill="1" applyAlignment="1">
      <alignment horizontal="left" indent="1"/>
    </xf>
    <xf numFmtId="3" fontId="0" fillId="16" borderId="25" xfId="0" applyNumberFormat="1" applyFill="1" applyBorder="1"/>
    <xf numFmtId="0" fontId="18" fillId="3" borderId="0" xfId="0" applyFont="1" applyFill="1"/>
    <xf numFmtId="0" fontId="2" fillId="16" borderId="24" xfId="0" applyFont="1" applyFill="1" applyBorder="1"/>
    <xf numFmtId="0" fontId="2" fillId="10" borderId="24" xfId="0" applyFont="1" applyFill="1" applyBorder="1"/>
    <xf numFmtId="0" fontId="19" fillId="10" borderId="0" xfId="0" applyFont="1" applyFill="1" applyAlignment="1">
      <alignment horizontal="left" indent="1"/>
    </xf>
    <xf numFmtId="0" fontId="19" fillId="10" borderId="0" xfId="0" applyFont="1" applyFill="1" applyAlignment="1">
      <alignment horizontal="right" indent="1"/>
    </xf>
    <xf numFmtId="3" fontId="2" fillId="10" borderId="25" xfId="0" applyNumberFormat="1" applyFont="1" applyFill="1" applyBorder="1"/>
    <xf numFmtId="0" fontId="13" fillId="11" borderId="0" xfId="0" applyFont="1" applyFill="1" applyAlignment="1">
      <alignment horizontal="left" indent="1"/>
    </xf>
    <xf numFmtId="3" fontId="0" fillId="11" borderId="25" xfId="0" applyNumberFormat="1" applyFill="1" applyBorder="1"/>
    <xf numFmtId="0" fontId="3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0" fillId="7" borderId="0" xfId="0" applyFont="1" applyFill="1" applyAlignment="1">
      <alignment horizontal="center"/>
    </xf>
    <xf numFmtId="0" fontId="0" fillId="17" borderId="0" xfId="0" applyFill="1"/>
    <xf numFmtId="0" fontId="2" fillId="17" borderId="0" xfId="0" applyFont="1" applyFill="1"/>
    <xf numFmtId="0" fontId="0" fillId="12" borderId="0" xfId="0" applyFill="1"/>
    <xf numFmtId="0" fontId="2" fillId="12" borderId="0" xfId="0" applyFont="1" applyFill="1"/>
    <xf numFmtId="0" fontId="2" fillId="10" borderId="0" xfId="0" applyFont="1" applyFill="1"/>
    <xf numFmtId="0" fontId="0" fillId="18" borderId="0" xfId="0" applyFill="1"/>
    <xf numFmtId="3" fontId="0" fillId="18" borderId="0" xfId="0" applyNumberFormat="1" applyFill="1"/>
    <xf numFmtId="0" fontId="0" fillId="9" borderId="1" xfId="0" applyFill="1" applyBorder="1"/>
    <xf numFmtId="0" fontId="0" fillId="9" borderId="3" xfId="0" applyFill="1" applyBorder="1"/>
    <xf numFmtId="0" fontId="0" fillId="9" borderId="7" xfId="0" applyFill="1" applyBorder="1"/>
    <xf numFmtId="0" fontId="0" fillId="9" borderId="0" xfId="0" applyFill="1"/>
    <xf numFmtId="3" fontId="0" fillId="9" borderId="0" xfId="0" applyNumberFormat="1" applyFill="1"/>
    <xf numFmtId="0" fontId="0" fillId="9" borderId="8" xfId="0" applyFill="1" applyBorder="1"/>
    <xf numFmtId="9" fontId="0" fillId="9" borderId="8" xfId="0" applyNumberFormat="1" applyFill="1" applyBorder="1"/>
    <xf numFmtId="0" fontId="0" fillId="9" borderId="6" xfId="0" applyFill="1" applyBorder="1"/>
    <xf numFmtId="164" fontId="22" fillId="3" borderId="0" xfId="1" applyNumberFormat="1" applyFont="1" applyFill="1"/>
    <xf numFmtId="164" fontId="23" fillId="3" borderId="0" xfId="1" applyNumberFormat="1" applyFont="1" applyFill="1"/>
    <xf numFmtId="164" fontId="24" fillId="5" borderId="0" xfId="1" applyNumberFormat="1" applyFont="1" applyFill="1"/>
    <xf numFmtId="164" fontId="25" fillId="5" borderId="0" xfId="1" applyNumberFormat="1" applyFont="1" applyFill="1"/>
    <xf numFmtId="0" fontId="21" fillId="5" borderId="0" xfId="0" applyFont="1" applyFill="1"/>
    <xf numFmtId="164" fontId="22" fillId="3" borderId="0" xfId="1" applyNumberFormat="1" applyFont="1" applyFill="1" applyAlignment="1">
      <alignment horizontal="left" indent="1"/>
    </xf>
    <xf numFmtId="164" fontId="22" fillId="13" borderId="0" xfId="1" applyNumberFormat="1" applyFont="1" applyFill="1"/>
    <xf numFmtId="164" fontId="23" fillId="5" borderId="0" xfId="1" applyNumberFormat="1" applyFont="1" applyFill="1"/>
    <xf numFmtId="164" fontId="22" fillId="5" borderId="0" xfId="1" applyNumberFormat="1" applyFont="1" applyFill="1"/>
    <xf numFmtId="10" fontId="22" fillId="3" borderId="0" xfId="2" applyNumberFormat="1" applyFont="1" applyFill="1"/>
    <xf numFmtId="164" fontId="22" fillId="3" borderId="0" xfId="1" applyNumberFormat="1" applyFont="1" applyFill="1" applyAlignment="1">
      <alignment horizontal="center"/>
    </xf>
    <xf numFmtId="164" fontId="26" fillId="7" borderId="0" xfId="1" applyNumberFormat="1" applyFont="1" applyFill="1"/>
    <xf numFmtId="164" fontId="22" fillId="5" borderId="0" xfId="1" applyNumberFormat="1" applyFont="1" applyFill="1" applyAlignment="1">
      <alignment horizontal="center"/>
    </xf>
    <xf numFmtId="164" fontId="22" fillId="4" borderId="0" xfId="1" applyNumberFormat="1" applyFont="1" applyFill="1"/>
    <xf numFmtId="164" fontId="23" fillId="4" borderId="0" xfId="1" applyNumberFormat="1" applyFont="1" applyFill="1"/>
    <xf numFmtId="164" fontId="27" fillId="6" borderId="0" xfId="1" applyNumberFormat="1" applyFont="1" applyFill="1"/>
    <xf numFmtId="165" fontId="22" fillId="5" borderId="0" xfId="1" applyNumberFormat="1" applyFont="1" applyFill="1" applyAlignment="1">
      <alignment horizontal="center"/>
    </xf>
    <xf numFmtId="164" fontId="22" fillId="19" borderId="0" xfId="1" applyNumberFormat="1" applyFont="1" applyFill="1"/>
    <xf numFmtId="164" fontId="29" fillId="10" borderId="12" xfId="1" applyNumberFormat="1" applyFont="1" applyFill="1" applyBorder="1"/>
    <xf numFmtId="164" fontId="29" fillId="10" borderId="13" xfId="1" applyNumberFormat="1" applyFont="1" applyFill="1" applyBorder="1"/>
    <xf numFmtId="164" fontId="29" fillId="10" borderId="14" xfId="1" applyNumberFormat="1" applyFont="1" applyFill="1" applyBorder="1"/>
    <xf numFmtId="9" fontId="22" fillId="3" borderId="0" xfId="2" applyFont="1" applyFill="1" applyAlignment="1">
      <alignment horizontal="center"/>
    </xf>
    <xf numFmtId="164" fontId="22" fillId="3" borderId="18" xfId="1" applyNumberFormat="1" applyFont="1" applyFill="1" applyBorder="1"/>
    <xf numFmtId="164" fontId="22" fillId="3" borderId="19" xfId="1" applyNumberFormat="1" applyFont="1" applyFill="1" applyBorder="1"/>
    <xf numFmtId="164" fontId="22" fillId="3" borderId="19" xfId="1" applyNumberFormat="1" applyFont="1" applyFill="1" applyBorder="1" applyAlignment="1">
      <alignment horizontal="center"/>
    </xf>
    <xf numFmtId="164" fontId="22" fillId="3" borderId="20" xfId="1" applyNumberFormat="1" applyFont="1" applyFill="1" applyBorder="1" applyAlignment="1">
      <alignment horizontal="center"/>
    </xf>
    <xf numFmtId="164" fontId="22" fillId="3" borderId="24" xfId="1" applyNumberFormat="1" applyFont="1" applyFill="1" applyBorder="1"/>
    <xf numFmtId="164" fontId="22" fillId="3" borderId="0" xfId="1" applyNumberFormat="1" applyFont="1" applyFill="1" applyBorder="1"/>
    <xf numFmtId="164" fontId="22" fillId="3" borderId="25" xfId="1" applyNumberFormat="1" applyFont="1" applyFill="1" applyBorder="1"/>
    <xf numFmtId="164" fontId="22" fillId="3" borderId="0" xfId="1" applyNumberFormat="1" applyFont="1" applyFill="1" applyBorder="1" applyAlignment="1">
      <alignment horizontal="center"/>
    </xf>
    <xf numFmtId="164" fontId="22" fillId="3" borderId="25" xfId="1" applyNumberFormat="1" applyFont="1" applyFill="1" applyBorder="1" applyAlignment="1">
      <alignment horizontal="center"/>
    </xf>
    <xf numFmtId="164" fontId="22" fillId="3" borderId="21" xfId="1" applyNumberFormat="1" applyFont="1" applyFill="1" applyBorder="1"/>
    <xf numFmtId="164" fontId="22" fillId="3" borderId="22" xfId="1" applyNumberFormat="1" applyFont="1" applyFill="1" applyBorder="1"/>
    <xf numFmtId="164" fontId="22" fillId="3" borderId="23" xfId="1" applyNumberFormat="1" applyFont="1" applyFill="1" applyBorder="1"/>
    <xf numFmtId="164" fontId="22" fillId="4" borderId="18" xfId="1" applyNumberFormat="1" applyFont="1" applyFill="1" applyBorder="1"/>
    <xf numFmtId="164" fontId="22" fillId="4" borderId="19" xfId="1" applyNumberFormat="1" applyFont="1" applyFill="1" applyBorder="1"/>
    <xf numFmtId="165" fontId="22" fillId="5" borderId="19" xfId="1" applyNumberFormat="1" applyFont="1" applyFill="1" applyBorder="1" applyAlignment="1">
      <alignment horizontal="center"/>
    </xf>
    <xf numFmtId="165" fontId="22" fillId="5" borderId="20" xfId="1" applyNumberFormat="1" applyFont="1" applyFill="1" applyBorder="1" applyAlignment="1">
      <alignment horizontal="center"/>
    </xf>
    <xf numFmtId="164" fontId="22" fillId="19" borderId="21" xfId="1" applyNumberFormat="1" applyFont="1" applyFill="1" applyBorder="1"/>
    <xf numFmtId="164" fontId="22" fillId="19" borderId="22" xfId="1" applyNumberFormat="1" applyFont="1" applyFill="1" applyBorder="1"/>
    <xf numFmtId="164" fontId="22" fillId="19" borderId="12" xfId="1" applyNumberFormat="1" applyFont="1" applyFill="1" applyBorder="1"/>
    <xf numFmtId="164" fontId="22" fillId="19" borderId="13" xfId="1" applyNumberFormat="1" applyFont="1" applyFill="1" applyBorder="1"/>
    <xf numFmtId="164" fontId="22" fillId="19" borderId="14" xfId="1" applyNumberFormat="1" applyFont="1" applyFill="1" applyBorder="1"/>
    <xf numFmtId="9" fontId="22" fillId="3" borderId="0" xfId="2" applyFont="1" applyFill="1" applyBorder="1" applyAlignment="1">
      <alignment horizontal="center"/>
    </xf>
    <xf numFmtId="9" fontId="22" fillId="3" borderId="25" xfId="2" applyFont="1" applyFill="1" applyBorder="1" applyAlignment="1">
      <alignment horizontal="center"/>
    </xf>
    <xf numFmtId="164" fontId="22" fillId="17" borderId="18" xfId="1" applyNumberFormat="1" applyFont="1" applyFill="1" applyBorder="1"/>
    <xf numFmtId="164" fontId="22" fillId="17" borderId="19" xfId="1" applyNumberFormat="1" applyFont="1" applyFill="1" applyBorder="1"/>
    <xf numFmtId="164" fontId="22" fillId="17" borderId="0" xfId="1" applyNumberFormat="1" applyFont="1" applyFill="1" applyBorder="1"/>
    <xf numFmtId="164" fontId="22" fillId="19" borderId="18" xfId="1" applyNumberFormat="1" applyFont="1" applyFill="1" applyBorder="1"/>
    <xf numFmtId="164" fontId="22" fillId="19" borderId="19" xfId="1" applyNumberFormat="1" applyFont="1" applyFill="1" applyBorder="1"/>
    <xf numFmtId="9" fontId="22" fillId="19" borderId="19" xfId="2" applyFont="1" applyFill="1" applyBorder="1"/>
    <xf numFmtId="9" fontId="22" fillId="19" borderId="22" xfId="2" applyFont="1" applyFill="1" applyBorder="1"/>
    <xf numFmtId="9" fontId="22" fillId="17" borderId="0" xfId="2" applyFont="1" applyFill="1" applyBorder="1"/>
    <xf numFmtId="164" fontId="28" fillId="10" borderId="24" xfId="1" applyNumberFormat="1" applyFont="1" applyFill="1" applyBorder="1"/>
    <xf numFmtId="164" fontId="28" fillId="10" borderId="0" xfId="1" applyNumberFormat="1" applyFont="1" applyFill="1" applyBorder="1"/>
    <xf numFmtId="164" fontId="28" fillId="10" borderId="25" xfId="1" applyNumberFormat="1" applyFont="1" applyFill="1" applyBorder="1"/>
    <xf numFmtId="0" fontId="28" fillId="20" borderId="0" xfId="1" applyNumberFormat="1" applyFont="1" applyFill="1" applyBorder="1"/>
    <xf numFmtId="0" fontId="6" fillId="6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34</xdr:row>
      <xdr:rowOff>76203</xdr:rowOff>
    </xdr:from>
    <xdr:to>
      <xdr:col>8</xdr:col>
      <xdr:colOff>433957</xdr:colOff>
      <xdr:row>55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D8CEFD-47DB-6C93-572B-A79589F6D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6619878"/>
          <a:ext cx="6520432" cy="4095748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9</xdr:row>
      <xdr:rowOff>19050</xdr:rowOff>
    </xdr:from>
    <xdr:to>
      <xdr:col>2</xdr:col>
      <xdr:colOff>752475</xdr:colOff>
      <xdr:row>10</xdr:row>
      <xdr:rowOff>171450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92E2A2B8-CF33-5B56-21A1-F12A6567B911}"/>
            </a:ext>
          </a:extLst>
        </xdr:cNvPr>
        <xdr:cNvSpPr/>
      </xdr:nvSpPr>
      <xdr:spPr>
        <a:xfrm>
          <a:off x="1885950" y="600075"/>
          <a:ext cx="390525" cy="3429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 editAs="oneCell">
    <xdr:from>
      <xdr:col>1</xdr:col>
      <xdr:colOff>382361</xdr:colOff>
      <xdr:row>1</xdr:row>
      <xdr:rowOff>46264</xdr:rowOff>
    </xdr:from>
    <xdr:to>
      <xdr:col>5</xdr:col>
      <xdr:colOff>678103</xdr:colOff>
      <xdr:row>32</xdr:row>
      <xdr:rowOff>56624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7468E8E-A32E-14D8-48CB-BDE36245B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4361" y="236764"/>
          <a:ext cx="3343742" cy="5992060"/>
        </a:xfrm>
        <a:prstGeom prst="rect">
          <a:avLst/>
        </a:prstGeom>
      </xdr:spPr>
    </xdr:pic>
    <xdr:clientData/>
  </xdr:twoCellAnchor>
  <xdr:twoCellAnchor>
    <xdr:from>
      <xdr:col>2</xdr:col>
      <xdr:colOff>239346</xdr:colOff>
      <xdr:row>54</xdr:row>
      <xdr:rowOff>118992</xdr:rowOff>
    </xdr:from>
    <xdr:to>
      <xdr:col>2</xdr:col>
      <xdr:colOff>545225</xdr:colOff>
      <xdr:row>55</xdr:row>
      <xdr:rowOff>99942</xdr:rowOff>
    </xdr:to>
    <xdr:sp macro="" textlink="">
      <xdr:nvSpPr>
        <xdr:cNvPr id="6" name="Flecha: hacia la izquierda 5">
          <a:extLst>
            <a:ext uri="{FF2B5EF4-FFF2-40B4-BE49-F238E27FC236}">
              <a16:creationId xmlns:a16="http://schemas.microsoft.com/office/drawing/2014/main" id="{50A9D447-498D-7330-5023-5DEC453923FF}"/>
            </a:ext>
          </a:extLst>
        </xdr:cNvPr>
        <xdr:cNvSpPr/>
      </xdr:nvSpPr>
      <xdr:spPr>
        <a:xfrm>
          <a:off x="1763346" y="10451975"/>
          <a:ext cx="305879" cy="1714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4</xdr:col>
      <xdr:colOff>242065</xdr:colOff>
      <xdr:row>17</xdr:row>
      <xdr:rowOff>69773</xdr:rowOff>
    </xdr:from>
    <xdr:to>
      <xdr:col>5</xdr:col>
      <xdr:colOff>269327</xdr:colOff>
      <xdr:row>18</xdr:row>
      <xdr:rowOff>88823</xdr:rowOff>
    </xdr:to>
    <xdr:sp macro="" textlink="">
      <xdr:nvSpPr>
        <xdr:cNvPr id="7" name="Flecha: hacia la izquierda 6">
          <a:extLst>
            <a:ext uri="{FF2B5EF4-FFF2-40B4-BE49-F238E27FC236}">
              <a16:creationId xmlns:a16="http://schemas.microsoft.com/office/drawing/2014/main" id="{0D9142B8-9B21-4607-93AE-CD4E6B4658B6}"/>
            </a:ext>
          </a:extLst>
        </xdr:cNvPr>
        <xdr:cNvSpPr/>
      </xdr:nvSpPr>
      <xdr:spPr>
        <a:xfrm>
          <a:off x="3290065" y="3354256"/>
          <a:ext cx="789262" cy="2095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466619</xdr:colOff>
      <xdr:row>8</xdr:row>
      <xdr:rowOff>153900</xdr:rowOff>
    </xdr:from>
    <xdr:to>
      <xdr:col>5</xdr:col>
      <xdr:colOff>84624</xdr:colOff>
      <xdr:row>10</xdr:row>
      <xdr:rowOff>57455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51829C66-6D78-06DA-0FCB-46A7061A2E4F}"/>
            </a:ext>
          </a:extLst>
        </xdr:cNvPr>
        <xdr:cNvSpPr/>
      </xdr:nvSpPr>
      <xdr:spPr>
        <a:xfrm>
          <a:off x="2752619" y="1738514"/>
          <a:ext cx="284755" cy="284555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3</xdr:col>
      <xdr:colOff>372336</xdr:colOff>
      <xdr:row>87</xdr:row>
      <xdr:rowOff>103914</xdr:rowOff>
    </xdr:from>
    <xdr:to>
      <xdr:col>4</xdr:col>
      <xdr:colOff>47621</xdr:colOff>
      <xdr:row>89</xdr:row>
      <xdr:rowOff>119789</xdr:rowOff>
    </xdr:to>
    <xdr:sp macro="" textlink="">
      <xdr:nvSpPr>
        <xdr:cNvPr id="3" name="Flecha: hacia arriba 2">
          <a:extLst>
            <a:ext uri="{FF2B5EF4-FFF2-40B4-BE49-F238E27FC236}">
              <a16:creationId xmlns:a16="http://schemas.microsoft.com/office/drawing/2014/main" id="{6BF6B1FE-3BEB-76CC-EFD9-85AB8F2E7D82}"/>
            </a:ext>
          </a:extLst>
        </xdr:cNvPr>
        <xdr:cNvSpPr/>
      </xdr:nvSpPr>
      <xdr:spPr>
        <a:xfrm>
          <a:off x="1991586" y="16963164"/>
          <a:ext cx="342035" cy="396875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7</xdr:col>
      <xdr:colOff>95250</xdr:colOff>
      <xdr:row>8</xdr:row>
      <xdr:rowOff>112568</xdr:rowOff>
    </xdr:from>
    <xdr:to>
      <xdr:col>7</xdr:col>
      <xdr:colOff>346364</xdr:colOff>
      <xdr:row>10</xdr:row>
      <xdr:rowOff>86591</xdr:rowOff>
    </xdr:to>
    <xdr:sp macro="" textlink="">
      <xdr:nvSpPr>
        <xdr:cNvPr id="4" name="Flecha: hacia arriba 3">
          <a:extLst>
            <a:ext uri="{FF2B5EF4-FFF2-40B4-BE49-F238E27FC236}">
              <a16:creationId xmlns:a16="http://schemas.microsoft.com/office/drawing/2014/main" id="{2C4C81CD-0434-28E8-BDB2-11E3C2518FE5}"/>
            </a:ext>
          </a:extLst>
        </xdr:cNvPr>
        <xdr:cNvSpPr/>
      </xdr:nvSpPr>
      <xdr:spPr>
        <a:xfrm>
          <a:off x="4312227" y="1697182"/>
          <a:ext cx="251114" cy="355023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7</xdr:col>
      <xdr:colOff>91786</xdr:colOff>
      <xdr:row>11</xdr:row>
      <xdr:rowOff>13854</xdr:rowOff>
    </xdr:from>
    <xdr:to>
      <xdr:col>7</xdr:col>
      <xdr:colOff>342900</xdr:colOff>
      <xdr:row>12</xdr:row>
      <xdr:rowOff>178377</xdr:rowOff>
    </xdr:to>
    <xdr:sp macro="" textlink="">
      <xdr:nvSpPr>
        <xdr:cNvPr id="5" name="Flecha: hacia arriba 4">
          <a:extLst>
            <a:ext uri="{FF2B5EF4-FFF2-40B4-BE49-F238E27FC236}">
              <a16:creationId xmlns:a16="http://schemas.microsoft.com/office/drawing/2014/main" id="{0FDC0E6C-1F40-47EA-9CDC-E6F33B9F680D}"/>
            </a:ext>
          </a:extLst>
        </xdr:cNvPr>
        <xdr:cNvSpPr/>
      </xdr:nvSpPr>
      <xdr:spPr>
        <a:xfrm rot="10800000">
          <a:off x="4308763" y="2178627"/>
          <a:ext cx="251114" cy="355023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120315</xdr:colOff>
      <xdr:row>5</xdr:row>
      <xdr:rowOff>45118</xdr:rowOff>
    </xdr:from>
    <xdr:to>
      <xdr:col>1</xdr:col>
      <xdr:colOff>406065</xdr:colOff>
      <xdr:row>6</xdr:row>
      <xdr:rowOff>40105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202844BB-E9BD-9249-E727-2C8DBA1D22F5}"/>
            </a:ext>
          </a:extLst>
        </xdr:cNvPr>
        <xdr:cNvSpPr/>
      </xdr:nvSpPr>
      <xdr:spPr>
        <a:xfrm>
          <a:off x="521368" y="1007644"/>
          <a:ext cx="285750" cy="185487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21773</xdr:colOff>
      <xdr:row>4</xdr:row>
      <xdr:rowOff>81644</xdr:rowOff>
    </xdr:from>
    <xdr:to>
      <xdr:col>6</xdr:col>
      <xdr:colOff>391887</xdr:colOff>
      <xdr:row>8</xdr:row>
      <xdr:rowOff>153791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45E3DE-D096-4493-A920-0F74168C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73" y="653144"/>
          <a:ext cx="4180114" cy="834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12251</xdr:colOff>
      <xdr:row>9</xdr:row>
      <xdr:rowOff>99237</xdr:rowOff>
    </xdr:from>
    <xdr:to>
      <xdr:col>6</xdr:col>
      <xdr:colOff>381001</xdr:colOff>
      <xdr:row>14</xdr:row>
      <xdr:rowOff>88860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7A0F7E-97A1-411B-8DE5-EA5407984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51" y="1623237"/>
          <a:ext cx="4178750" cy="942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147535</xdr:colOff>
      <xdr:row>26</xdr:row>
      <xdr:rowOff>51386</xdr:rowOff>
    </xdr:from>
    <xdr:to>
      <xdr:col>0</xdr:col>
      <xdr:colOff>381577</xdr:colOff>
      <xdr:row>27</xdr:row>
      <xdr:rowOff>89486</xdr:rowOff>
    </xdr:to>
    <xdr:sp macro="" textlink="">
      <xdr:nvSpPr>
        <xdr:cNvPr id="6" name="Flecha: a la derecha 5">
          <a:extLst>
            <a:ext uri="{FF2B5EF4-FFF2-40B4-BE49-F238E27FC236}">
              <a16:creationId xmlns:a16="http://schemas.microsoft.com/office/drawing/2014/main" id="{DEDADF68-972C-D5C8-8224-B40516807F62}"/>
            </a:ext>
          </a:extLst>
        </xdr:cNvPr>
        <xdr:cNvSpPr/>
      </xdr:nvSpPr>
      <xdr:spPr>
        <a:xfrm>
          <a:off x="147535" y="4720959"/>
          <a:ext cx="234042" cy="22860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198785</xdr:colOff>
      <xdr:row>181</xdr:row>
      <xdr:rowOff>41413</xdr:rowOff>
    </xdr:from>
    <xdr:to>
      <xdr:col>13</xdr:col>
      <xdr:colOff>472111</xdr:colOff>
      <xdr:row>184</xdr:row>
      <xdr:rowOff>33130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42A82732-0ACB-6136-87EC-08DCF0438824}"/>
            </a:ext>
          </a:extLst>
        </xdr:cNvPr>
        <xdr:cNvSpPr/>
      </xdr:nvSpPr>
      <xdr:spPr>
        <a:xfrm>
          <a:off x="7686263" y="45082239"/>
          <a:ext cx="4083326" cy="7620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5</xdr:col>
      <xdr:colOff>115959</xdr:colOff>
      <xdr:row>236</xdr:row>
      <xdr:rowOff>140806</xdr:rowOff>
    </xdr:from>
    <xdr:to>
      <xdr:col>5</xdr:col>
      <xdr:colOff>513524</xdr:colOff>
      <xdr:row>238</xdr:row>
      <xdr:rowOff>231914</xdr:rowOff>
    </xdr:to>
    <xdr:sp macro="" textlink="">
      <xdr:nvSpPr>
        <xdr:cNvPr id="3" name="Flecha: hacia arriba 2">
          <a:extLst>
            <a:ext uri="{FF2B5EF4-FFF2-40B4-BE49-F238E27FC236}">
              <a16:creationId xmlns:a16="http://schemas.microsoft.com/office/drawing/2014/main" id="{B723AA13-9F71-77C0-D05B-3599942D53F6}"/>
            </a:ext>
          </a:extLst>
        </xdr:cNvPr>
        <xdr:cNvSpPr/>
      </xdr:nvSpPr>
      <xdr:spPr>
        <a:xfrm flipV="1">
          <a:off x="4621698" y="58980458"/>
          <a:ext cx="397565" cy="604630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27</xdr:row>
      <xdr:rowOff>239163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CC8CC6-257D-8CE2-8A03-05D2B2264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34000" cy="7440063"/>
        </a:xfrm>
        <a:prstGeom prst="rect">
          <a:avLst/>
        </a:prstGeom>
      </xdr:spPr>
    </xdr:pic>
    <xdr:clientData/>
  </xdr:twoCellAnchor>
  <xdr:twoCellAnchor editAs="oneCell">
    <xdr:from>
      <xdr:col>11</xdr:col>
      <xdr:colOff>714375</xdr:colOff>
      <xdr:row>0</xdr:row>
      <xdr:rowOff>0</xdr:rowOff>
    </xdr:from>
    <xdr:to>
      <xdr:col>18</xdr:col>
      <xdr:colOff>285750</xdr:colOff>
      <xdr:row>26</xdr:row>
      <xdr:rowOff>137440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A5EF76-AB08-7369-E6A0-A1E957D52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62975" y="0"/>
          <a:ext cx="4857750" cy="7071640"/>
        </a:xfrm>
        <a:prstGeom prst="rect">
          <a:avLst/>
        </a:prstGeom>
      </xdr:spPr>
    </xdr:pic>
    <xdr:clientData/>
  </xdr:twoCellAnchor>
  <xdr:twoCellAnchor editAs="oneCell">
    <xdr:from>
      <xdr:col>19</xdr:col>
      <xdr:colOff>9525</xdr:colOff>
      <xdr:row>0</xdr:row>
      <xdr:rowOff>0</xdr:rowOff>
    </xdr:from>
    <xdr:to>
      <xdr:col>25</xdr:col>
      <xdr:colOff>362673</xdr:colOff>
      <xdr:row>26</xdr:row>
      <xdr:rowOff>91379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A6E3CF1-56E9-60D5-4D6A-9C4976CD3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4125" y="0"/>
          <a:ext cx="4925148" cy="7025579"/>
        </a:xfrm>
        <a:prstGeom prst="rect">
          <a:avLst/>
        </a:prstGeom>
      </xdr:spPr>
    </xdr:pic>
    <xdr:clientData/>
  </xdr:twoCellAnchor>
  <xdr:twoCellAnchor>
    <xdr:from>
      <xdr:col>25</xdr:col>
      <xdr:colOff>714375</xdr:colOff>
      <xdr:row>15</xdr:row>
      <xdr:rowOff>247650</xdr:rowOff>
    </xdr:from>
    <xdr:to>
      <xdr:col>26</xdr:col>
      <xdr:colOff>676275</xdr:colOff>
      <xdr:row>17</xdr:row>
      <xdr:rowOff>190500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4E75504F-D1B9-6FAB-02EE-28DBF6519F13}"/>
            </a:ext>
          </a:extLst>
        </xdr:cNvPr>
        <xdr:cNvSpPr/>
      </xdr:nvSpPr>
      <xdr:spPr>
        <a:xfrm flipH="1">
          <a:off x="18059400" y="4248150"/>
          <a:ext cx="723900" cy="47625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359248</xdr:colOff>
      <xdr:row>26</xdr:row>
      <xdr:rowOff>37501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445DAAA-89DD-8A8E-6C8E-35BE5A4C9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31248" cy="4990501"/>
        </a:xfrm>
        <a:prstGeom prst="rect">
          <a:avLst/>
        </a:prstGeom>
      </xdr:spPr>
    </xdr:pic>
    <xdr:clientData/>
  </xdr:twoCellAnchor>
  <xdr:twoCellAnchor>
    <xdr:from>
      <xdr:col>1</xdr:col>
      <xdr:colOff>26277</xdr:colOff>
      <xdr:row>21</xdr:row>
      <xdr:rowOff>144520</xdr:rowOff>
    </xdr:from>
    <xdr:to>
      <xdr:col>1</xdr:col>
      <xdr:colOff>702880</xdr:colOff>
      <xdr:row>25</xdr:row>
      <xdr:rowOff>151089</xdr:rowOff>
    </xdr:to>
    <xdr:sp macro="" textlink="">
      <xdr:nvSpPr>
        <xdr:cNvPr id="6" name="Flecha: hacia abajo 5">
          <a:extLst>
            <a:ext uri="{FF2B5EF4-FFF2-40B4-BE49-F238E27FC236}">
              <a16:creationId xmlns:a16="http://schemas.microsoft.com/office/drawing/2014/main" id="{AEDDEC44-ECB0-17AA-6BA8-59F8414EA72D}"/>
            </a:ext>
          </a:extLst>
        </xdr:cNvPr>
        <xdr:cNvSpPr/>
      </xdr:nvSpPr>
      <xdr:spPr>
        <a:xfrm>
          <a:off x="788277" y="4145020"/>
          <a:ext cx="676603" cy="768569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D0907-137A-435A-A304-38D78B4171BA}">
  <dimension ref="A1:L20"/>
  <sheetViews>
    <sheetView tabSelected="1" topLeftCell="A4" workbookViewId="0">
      <selection activeCell="J10" sqref="J10"/>
    </sheetView>
  </sheetViews>
  <sheetFormatPr baseColWidth="10" defaultRowHeight="15" x14ac:dyDescent="0.25"/>
  <sheetData>
    <row r="1" spans="1:12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83.25" x14ac:dyDescent="1.2">
      <c r="A5" s="9" t="s">
        <v>172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83.25" x14ac:dyDescent="1.2">
      <c r="A6" s="9" t="s">
        <v>173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83.25" x14ac:dyDescent="1.2">
      <c r="A7" s="9" t="s">
        <v>174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83.25" x14ac:dyDescent="1.2">
      <c r="A8" s="9" t="s">
        <v>175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83.25" x14ac:dyDescent="1.2">
      <c r="A9" s="9" t="s">
        <v>176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83.25" x14ac:dyDescent="1.2">
      <c r="A10" s="9" t="s">
        <v>177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2"/>
  <sheetViews>
    <sheetView showGridLines="0" zoomScale="115" zoomScaleNormal="115" workbookViewId="0">
      <pane ySplit="8" topLeftCell="A9" activePane="bottomLeft" state="frozen"/>
      <selection pane="bottomLeft" activeCell="E27" sqref="E27:L27"/>
    </sheetView>
  </sheetViews>
  <sheetFormatPr baseColWidth="10" defaultColWidth="9.140625" defaultRowHeight="15.75" x14ac:dyDescent="0.25"/>
  <cols>
    <col min="4" max="4" width="4.85546875" customWidth="1"/>
    <col min="13" max="14" width="9.140625" style="119"/>
    <col min="15" max="15" width="9.140625" style="8"/>
  </cols>
  <sheetData>
    <row r="1" spans="1:18" x14ac:dyDescent="0.25">
      <c r="A1" s="4"/>
      <c r="B1" s="4"/>
      <c r="C1" s="4"/>
      <c r="D1" s="7"/>
      <c r="E1" s="7"/>
      <c r="F1" s="7"/>
      <c r="G1" s="7"/>
      <c r="H1" s="7"/>
      <c r="I1" s="7"/>
      <c r="J1" s="7"/>
      <c r="K1" s="7"/>
      <c r="L1" s="7"/>
      <c r="M1" s="117"/>
      <c r="N1" s="117"/>
      <c r="O1" s="11"/>
      <c r="P1" s="4"/>
      <c r="Q1" s="4"/>
      <c r="R1" s="4"/>
    </row>
    <row r="2" spans="1:18" x14ac:dyDescent="0.25">
      <c r="A2" s="4"/>
      <c r="B2" s="4"/>
      <c r="C2" s="4"/>
      <c r="D2" s="7"/>
      <c r="E2" s="7"/>
      <c r="F2" s="7"/>
      <c r="G2" s="7"/>
      <c r="H2" s="7"/>
      <c r="I2" s="7"/>
      <c r="J2" s="7"/>
      <c r="K2" s="7"/>
      <c r="L2" s="7"/>
      <c r="M2" s="117"/>
      <c r="N2" s="117"/>
      <c r="O2" s="11"/>
      <c r="P2" s="4"/>
      <c r="Q2" s="4"/>
      <c r="R2" s="4"/>
    </row>
    <row r="3" spans="1:18" x14ac:dyDescent="0.25">
      <c r="A3" s="4"/>
      <c r="B3" s="4"/>
      <c r="C3" s="4"/>
      <c r="D3" s="7"/>
      <c r="E3" s="7"/>
      <c r="F3" s="7"/>
      <c r="G3" s="193">
        <f ca="1">RANDBETWEEN(1,136)</f>
        <v>15</v>
      </c>
      <c r="H3" s="193"/>
      <c r="I3" s="193"/>
      <c r="J3" s="7"/>
      <c r="K3" s="7"/>
      <c r="L3" s="7"/>
      <c r="M3" s="117"/>
      <c r="N3" s="117"/>
      <c r="O3" s="11"/>
      <c r="P3" s="4"/>
      <c r="Q3" s="4"/>
      <c r="R3" s="4"/>
    </row>
    <row r="4" spans="1:18" x14ac:dyDescent="0.25">
      <c r="A4" s="4"/>
      <c r="B4" s="4"/>
      <c r="C4" s="4"/>
      <c r="D4" s="7"/>
      <c r="E4" s="7"/>
      <c r="F4" s="7"/>
      <c r="G4" s="193"/>
      <c r="H4" s="193"/>
      <c r="I4" s="193"/>
      <c r="J4" s="7"/>
      <c r="K4" s="7"/>
      <c r="L4" s="7"/>
      <c r="M4" s="117"/>
      <c r="N4" s="117"/>
      <c r="O4" s="11"/>
      <c r="P4" s="4"/>
      <c r="Q4" s="4"/>
      <c r="R4" s="4"/>
    </row>
    <row r="5" spans="1:18" x14ac:dyDescent="0.25">
      <c r="A5" s="4"/>
      <c r="B5" s="4"/>
      <c r="C5" s="4"/>
      <c r="D5" s="7"/>
      <c r="E5" s="7"/>
      <c r="F5" s="7"/>
      <c r="G5" s="7"/>
      <c r="H5" s="7"/>
      <c r="I5" s="7"/>
      <c r="J5" s="7"/>
      <c r="K5" s="7"/>
      <c r="L5" s="7"/>
      <c r="M5" s="117"/>
      <c r="N5" s="117"/>
      <c r="O5" s="11"/>
      <c r="P5" s="4"/>
      <c r="Q5" s="4"/>
      <c r="R5" s="4"/>
    </row>
    <row r="6" spans="1:18" x14ac:dyDescent="0.25">
      <c r="A6" s="4"/>
      <c r="B6" s="4"/>
      <c r="C6" s="4"/>
      <c r="D6" s="7"/>
      <c r="E6" s="7"/>
      <c r="F6" s="7"/>
      <c r="G6" s="7"/>
      <c r="H6" s="7"/>
      <c r="I6" s="7"/>
      <c r="J6" s="7"/>
      <c r="K6" s="7"/>
      <c r="L6" s="7"/>
      <c r="M6" s="117"/>
      <c r="N6" s="117"/>
      <c r="O6" s="11"/>
      <c r="P6" s="4"/>
      <c r="Q6" s="4"/>
      <c r="R6" s="4"/>
    </row>
    <row r="7" spans="1:18" x14ac:dyDescent="0.25">
      <c r="A7" s="4"/>
      <c r="B7" s="4"/>
      <c r="C7" s="4"/>
      <c r="M7" s="118" t="s">
        <v>240</v>
      </c>
      <c r="N7" s="118" t="s">
        <v>241</v>
      </c>
      <c r="O7" s="11"/>
      <c r="P7" s="4"/>
      <c r="Q7" s="4"/>
      <c r="R7" s="4"/>
    </row>
    <row r="8" spans="1:18" s="1" customFormat="1" x14ac:dyDescent="0.25">
      <c r="A8" s="12"/>
      <c r="B8" s="12"/>
      <c r="C8" s="12"/>
      <c r="D8" s="5" t="s">
        <v>170</v>
      </c>
      <c r="E8" s="6" t="s">
        <v>171</v>
      </c>
      <c r="F8" s="6"/>
      <c r="G8" s="6"/>
      <c r="H8" s="6"/>
      <c r="I8" s="6"/>
      <c r="J8" s="6"/>
      <c r="K8" s="6"/>
      <c r="L8" s="6"/>
      <c r="M8" s="117"/>
      <c r="N8" s="117"/>
      <c r="O8" s="11"/>
      <c r="P8" s="12"/>
      <c r="Q8" s="12"/>
      <c r="R8" s="12"/>
    </row>
    <row r="9" spans="1:18" x14ac:dyDescent="0.25">
      <c r="A9" s="4"/>
      <c r="B9" s="4"/>
      <c r="C9" s="4"/>
      <c r="E9" s="2" t="s">
        <v>244</v>
      </c>
      <c r="F9" s="3"/>
      <c r="G9" s="3"/>
      <c r="H9" s="3"/>
      <c r="I9" s="3"/>
      <c r="J9" s="3"/>
      <c r="K9" s="3"/>
      <c r="L9" s="3"/>
      <c r="M9" s="118"/>
      <c r="N9" s="118"/>
      <c r="O9" s="11"/>
      <c r="P9" s="4"/>
      <c r="Q9" s="4"/>
      <c r="R9" s="4"/>
    </row>
    <row r="10" spans="1:18" x14ac:dyDescent="0.25">
      <c r="A10" s="4"/>
      <c r="B10" s="4"/>
      <c r="C10" s="4"/>
      <c r="D10" s="1">
        <v>1</v>
      </c>
      <c r="E10" t="s">
        <v>243</v>
      </c>
      <c r="M10" s="117" t="s">
        <v>242</v>
      </c>
      <c r="N10" s="120" t="s">
        <v>246</v>
      </c>
      <c r="O10" s="11"/>
      <c r="P10" s="4"/>
      <c r="Q10" s="4"/>
      <c r="R10" s="4"/>
    </row>
    <row r="11" spans="1:18" x14ac:dyDescent="0.25">
      <c r="A11" s="4"/>
      <c r="B11" s="4"/>
      <c r="C11" s="4"/>
      <c r="E11" s="2" t="s">
        <v>0</v>
      </c>
      <c r="F11" s="3"/>
      <c r="G11" s="3"/>
      <c r="H11" s="3"/>
      <c r="I11" s="3"/>
      <c r="J11" s="3"/>
      <c r="K11" s="3"/>
      <c r="L11" s="3"/>
      <c r="M11" s="117"/>
      <c r="N11" s="117"/>
      <c r="O11" s="11"/>
      <c r="P11" s="4"/>
      <c r="Q11" s="4"/>
      <c r="R11" s="4"/>
    </row>
    <row r="12" spans="1:18" x14ac:dyDescent="0.25">
      <c r="A12" s="4"/>
      <c r="B12" s="4"/>
      <c r="C12" s="4"/>
      <c r="D12" s="1">
        <f>+D10+1</f>
        <v>2</v>
      </c>
      <c r="E12" t="s">
        <v>34</v>
      </c>
      <c r="M12" s="117"/>
      <c r="N12" s="117"/>
      <c r="O12" s="11"/>
      <c r="P12" s="4"/>
      <c r="Q12" s="4"/>
      <c r="R12" s="4"/>
    </row>
    <row r="13" spans="1:18" x14ac:dyDescent="0.25">
      <c r="A13" s="4"/>
      <c r="B13" s="4"/>
      <c r="C13" s="4"/>
      <c r="D13" s="1">
        <f>+D12+1</f>
        <v>3</v>
      </c>
      <c r="E13" t="s">
        <v>35</v>
      </c>
      <c r="M13" s="117"/>
      <c r="N13" s="117"/>
      <c r="O13" s="11"/>
      <c r="P13" s="4"/>
      <c r="Q13" s="4"/>
      <c r="R13" s="4"/>
    </row>
    <row r="14" spans="1:18" x14ac:dyDescent="0.25">
      <c r="A14" s="4"/>
      <c r="B14" s="4"/>
      <c r="C14" s="4"/>
      <c r="D14" s="1">
        <f>+D13+1</f>
        <v>4</v>
      </c>
      <c r="E14" t="s">
        <v>37</v>
      </c>
      <c r="M14" s="117"/>
      <c r="N14" s="117"/>
      <c r="O14" s="11"/>
      <c r="P14" s="4"/>
      <c r="Q14" s="4"/>
      <c r="R14" s="4"/>
    </row>
    <row r="15" spans="1:18" x14ac:dyDescent="0.25">
      <c r="A15" s="4"/>
      <c r="B15" s="4"/>
      <c r="C15" s="4"/>
      <c r="D15" s="1">
        <f>+D14+1</f>
        <v>5</v>
      </c>
      <c r="E15" t="s">
        <v>36</v>
      </c>
      <c r="M15" s="117"/>
      <c r="N15" s="117"/>
      <c r="O15" s="11"/>
      <c r="P15" s="4"/>
      <c r="Q15" s="4"/>
      <c r="R15" s="4"/>
    </row>
    <row r="16" spans="1:18" x14ac:dyDescent="0.25">
      <c r="A16" s="4"/>
      <c r="B16" s="4"/>
      <c r="C16" s="4"/>
      <c r="E16" s="2" t="s">
        <v>1</v>
      </c>
      <c r="F16" s="3"/>
      <c r="G16" s="3"/>
      <c r="H16" s="3"/>
      <c r="I16" s="3"/>
      <c r="J16" s="3"/>
      <c r="K16" s="3"/>
      <c r="L16" s="3"/>
      <c r="M16" s="117"/>
      <c r="N16" s="117"/>
      <c r="O16" s="11"/>
      <c r="P16" s="4"/>
      <c r="Q16" s="4"/>
      <c r="R16" s="4"/>
    </row>
    <row r="17" spans="1:18" x14ac:dyDescent="0.25">
      <c r="A17" s="4"/>
      <c r="B17" s="4"/>
      <c r="C17" s="4"/>
      <c r="D17" s="1">
        <f>+D15+1</f>
        <v>6</v>
      </c>
      <c r="E17" t="s">
        <v>38</v>
      </c>
      <c r="M17" s="117"/>
      <c r="N17" s="117"/>
      <c r="O17" s="11"/>
      <c r="P17" s="4"/>
      <c r="Q17" s="4"/>
      <c r="R17" s="4"/>
    </row>
    <row r="18" spans="1:18" x14ac:dyDescent="0.25">
      <c r="A18" s="4"/>
      <c r="B18" s="4"/>
      <c r="C18" s="4"/>
      <c r="D18" s="1">
        <f>+D17+1</f>
        <v>7</v>
      </c>
      <c r="E18" t="s">
        <v>39</v>
      </c>
      <c r="M18" s="117"/>
      <c r="N18" s="117"/>
      <c r="O18" s="11"/>
      <c r="P18" s="4"/>
      <c r="Q18" s="4"/>
      <c r="R18" s="4"/>
    </row>
    <row r="19" spans="1:18" x14ac:dyDescent="0.25">
      <c r="A19" s="4"/>
      <c r="B19" s="4"/>
      <c r="C19" s="4"/>
      <c r="D19" s="1">
        <f>+D18+1</f>
        <v>8</v>
      </c>
      <c r="E19" t="s">
        <v>40</v>
      </c>
      <c r="M19" s="117"/>
      <c r="N19" s="117"/>
      <c r="O19" s="11"/>
      <c r="P19" s="4"/>
      <c r="Q19" s="4"/>
      <c r="R19" s="4"/>
    </row>
    <row r="20" spans="1:18" x14ac:dyDescent="0.25">
      <c r="A20" s="4"/>
      <c r="B20" s="4"/>
      <c r="C20" s="4"/>
      <c r="E20" s="2" t="s">
        <v>2</v>
      </c>
      <c r="F20" s="3"/>
      <c r="G20" s="3"/>
      <c r="H20" s="3"/>
      <c r="I20" s="3"/>
      <c r="J20" s="3"/>
      <c r="K20" s="3"/>
      <c r="L20" s="3"/>
      <c r="M20" s="117"/>
      <c r="N20" s="117"/>
      <c r="O20" s="11"/>
      <c r="P20" s="4"/>
      <c r="Q20" s="4"/>
      <c r="R20" s="4"/>
    </row>
    <row r="21" spans="1:18" x14ac:dyDescent="0.25">
      <c r="A21" s="4"/>
      <c r="B21" s="4"/>
      <c r="C21" s="4"/>
      <c r="D21" s="1">
        <f>+D19+1</f>
        <v>9</v>
      </c>
      <c r="E21" t="s">
        <v>41</v>
      </c>
      <c r="M21" s="117"/>
      <c r="N21" s="117"/>
      <c r="O21" s="11"/>
      <c r="P21" s="4"/>
      <c r="Q21" s="4"/>
      <c r="R21" s="4"/>
    </row>
    <row r="22" spans="1:18" x14ac:dyDescent="0.25">
      <c r="A22" s="4"/>
      <c r="B22" s="4"/>
      <c r="C22" s="4"/>
      <c r="D22" s="1">
        <f>+D21+1</f>
        <v>10</v>
      </c>
      <c r="E22" t="s">
        <v>42</v>
      </c>
      <c r="M22" s="117"/>
      <c r="N22" s="117"/>
      <c r="O22" s="11"/>
      <c r="P22" s="4"/>
      <c r="Q22" s="4"/>
      <c r="R22" s="4"/>
    </row>
    <row r="23" spans="1:18" x14ac:dyDescent="0.25">
      <c r="A23" s="4"/>
      <c r="B23" s="4"/>
      <c r="C23" s="4"/>
      <c r="D23" s="1">
        <f>+D22+1</f>
        <v>11</v>
      </c>
      <c r="E23" t="s">
        <v>43</v>
      </c>
      <c r="M23" s="117"/>
      <c r="N23" s="117"/>
      <c r="O23" s="11"/>
      <c r="P23" s="4"/>
      <c r="Q23" s="4"/>
      <c r="R23" s="4"/>
    </row>
    <row r="24" spans="1:18" x14ac:dyDescent="0.25">
      <c r="A24" s="4"/>
      <c r="B24" s="4"/>
      <c r="C24" s="4"/>
      <c r="E24" s="2" t="s">
        <v>3</v>
      </c>
      <c r="F24" s="3"/>
      <c r="G24" s="3"/>
      <c r="H24" s="3"/>
      <c r="I24" s="3"/>
      <c r="J24" s="3"/>
      <c r="K24" s="3"/>
      <c r="L24" s="3"/>
      <c r="M24" s="117"/>
      <c r="N24" s="117"/>
      <c r="O24" s="11"/>
      <c r="P24" s="4"/>
      <c r="Q24" s="4"/>
      <c r="R24" s="4"/>
    </row>
    <row r="25" spans="1:18" x14ac:dyDescent="0.25">
      <c r="A25" s="4"/>
      <c r="B25" s="4"/>
      <c r="C25" s="4"/>
      <c r="D25" s="1">
        <f>+D23+1</f>
        <v>12</v>
      </c>
      <c r="E25" t="s">
        <v>44</v>
      </c>
      <c r="M25" s="117"/>
      <c r="N25" s="117"/>
      <c r="O25" s="11"/>
      <c r="P25" s="4"/>
      <c r="Q25" s="4"/>
      <c r="R25" s="4"/>
    </row>
    <row r="26" spans="1:18" x14ac:dyDescent="0.25">
      <c r="A26" s="4"/>
      <c r="B26" s="4"/>
      <c r="C26" s="4"/>
      <c r="D26" s="1">
        <f>+D25+1</f>
        <v>13</v>
      </c>
      <c r="E26" t="s">
        <v>45</v>
      </c>
      <c r="M26" s="117"/>
      <c r="N26" s="117"/>
      <c r="O26" s="11"/>
      <c r="P26" s="4"/>
      <c r="Q26" s="4"/>
      <c r="R26" s="4"/>
    </row>
    <row r="27" spans="1:18" x14ac:dyDescent="0.25">
      <c r="A27" s="4"/>
      <c r="B27" s="4"/>
      <c r="C27" s="4"/>
      <c r="D27" s="1">
        <f>+D26+1</f>
        <v>14</v>
      </c>
      <c r="E27" s="13" t="s">
        <v>46</v>
      </c>
      <c r="F27" s="13"/>
      <c r="G27" s="13"/>
      <c r="H27" s="13"/>
      <c r="I27" s="13"/>
      <c r="J27" s="13"/>
      <c r="K27" s="13"/>
      <c r="L27" s="13"/>
      <c r="M27" s="117"/>
      <c r="N27" s="117"/>
      <c r="O27" s="11"/>
      <c r="P27" s="4"/>
      <c r="Q27" s="4"/>
      <c r="R27" s="4"/>
    </row>
    <row r="28" spans="1:18" x14ac:dyDescent="0.25">
      <c r="A28" s="4"/>
      <c r="B28" s="4"/>
      <c r="C28" s="4"/>
      <c r="E28" s="2" t="s">
        <v>4</v>
      </c>
      <c r="F28" s="3"/>
      <c r="G28" s="3"/>
      <c r="H28" s="3"/>
      <c r="I28" s="3"/>
      <c r="J28" s="3"/>
      <c r="K28" s="3"/>
      <c r="L28" s="3"/>
      <c r="M28" s="117"/>
      <c r="N28" s="117"/>
      <c r="O28" s="11"/>
      <c r="P28" s="4"/>
      <c r="Q28" s="4"/>
      <c r="R28" s="4"/>
    </row>
    <row r="29" spans="1:18" x14ac:dyDescent="0.25">
      <c r="A29" s="4"/>
      <c r="B29" s="4"/>
      <c r="C29" s="4"/>
      <c r="D29" s="1">
        <f>+D27+1</f>
        <v>15</v>
      </c>
      <c r="E29" t="s">
        <v>47</v>
      </c>
      <c r="M29" s="117"/>
      <c r="N29" s="117"/>
      <c r="O29" s="11"/>
      <c r="P29" s="4"/>
      <c r="Q29" s="4"/>
      <c r="R29" s="4"/>
    </row>
    <row r="30" spans="1:18" x14ac:dyDescent="0.25">
      <c r="A30" s="4"/>
      <c r="B30" s="4"/>
      <c r="C30" s="4"/>
      <c r="D30" s="1">
        <f>+D29+1</f>
        <v>16</v>
      </c>
      <c r="E30" t="s">
        <v>48</v>
      </c>
      <c r="M30" s="117"/>
      <c r="N30" s="117"/>
      <c r="O30" s="11"/>
      <c r="P30" s="4"/>
      <c r="Q30" s="4"/>
      <c r="R30" s="4"/>
    </row>
    <row r="31" spans="1:18" x14ac:dyDescent="0.25">
      <c r="A31" s="4"/>
      <c r="B31" s="4"/>
      <c r="C31" s="4"/>
      <c r="D31" s="1">
        <f>+D30+1</f>
        <v>17</v>
      </c>
      <c r="E31" t="s">
        <v>51</v>
      </c>
      <c r="M31" s="117"/>
      <c r="N31" s="117"/>
      <c r="O31" s="11"/>
      <c r="P31" s="4"/>
      <c r="Q31" s="4"/>
      <c r="R31" s="4"/>
    </row>
    <row r="32" spans="1:18" x14ac:dyDescent="0.25">
      <c r="A32" s="4"/>
      <c r="B32" s="4"/>
      <c r="C32" s="4"/>
      <c r="D32" s="1">
        <f t="shared" ref="D32:D35" si="0">+D31+1</f>
        <v>18</v>
      </c>
      <c r="E32" t="s">
        <v>49</v>
      </c>
      <c r="M32" s="117"/>
      <c r="N32" s="117"/>
      <c r="O32" s="11"/>
      <c r="P32" s="4"/>
      <c r="Q32" s="4"/>
      <c r="R32" s="4"/>
    </row>
    <row r="33" spans="1:18" x14ac:dyDescent="0.25">
      <c r="A33" s="4"/>
      <c r="B33" s="4"/>
      <c r="C33" s="4"/>
      <c r="D33" s="1">
        <f t="shared" si="0"/>
        <v>19</v>
      </c>
      <c r="E33" t="s">
        <v>50</v>
      </c>
      <c r="M33" s="117"/>
      <c r="N33" s="117"/>
      <c r="O33" s="11"/>
      <c r="P33" s="4"/>
      <c r="Q33" s="4"/>
      <c r="R33" s="4"/>
    </row>
    <row r="34" spans="1:18" x14ac:dyDescent="0.25">
      <c r="A34" s="4"/>
      <c r="B34" s="4"/>
      <c r="C34" s="4"/>
      <c r="D34" s="1">
        <f t="shared" si="0"/>
        <v>20</v>
      </c>
      <c r="E34" t="s">
        <v>52</v>
      </c>
      <c r="M34" s="117"/>
      <c r="N34" s="117"/>
      <c r="O34" s="11"/>
      <c r="P34" s="4"/>
      <c r="Q34" s="4"/>
      <c r="R34" s="4"/>
    </row>
    <row r="35" spans="1:18" x14ac:dyDescent="0.25">
      <c r="A35" s="4"/>
      <c r="B35" s="4"/>
      <c r="C35" s="4"/>
      <c r="D35" s="1">
        <f t="shared" si="0"/>
        <v>21</v>
      </c>
      <c r="E35" t="s">
        <v>53</v>
      </c>
      <c r="M35" s="117"/>
      <c r="N35" s="117"/>
      <c r="O35" s="11"/>
      <c r="P35" s="4"/>
      <c r="Q35" s="4"/>
      <c r="R35" s="4"/>
    </row>
    <row r="36" spans="1:18" x14ac:dyDescent="0.25">
      <c r="A36" s="4"/>
      <c r="B36" s="4"/>
      <c r="C36" s="4"/>
      <c r="E36" s="2" t="s">
        <v>5</v>
      </c>
      <c r="F36" s="3"/>
      <c r="G36" s="3"/>
      <c r="H36" s="3"/>
      <c r="I36" s="3"/>
      <c r="J36" s="3"/>
      <c r="K36" s="3"/>
      <c r="L36" s="3"/>
      <c r="M36" s="117"/>
      <c r="N36" s="117"/>
      <c r="O36" s="11"/>
      <c r="P36" s="4"/>
      <c r="Q36" s="4"/>
      <c r="R36" s="4"/>
    </row>
    <row r="37" spans="1:18" x14ac:dyDescent="0.25">
      <c r="A37" s="4"/>
      <c r="B37" s="4"/>
      <c r="C37" s="4"/>
      <c r="D37" s="1">
        <f>+D35+1</f>
        <v>22</v>
      </c>
      <c r="E37" t="s">
        <v>54</v>
      </c>
      <c r="M37" s="117"/>
      <c r="N37" s="117"/>
      <c r="O37" s="11"/>
      <c r="P37" s="4"/>
      <c r="Q37" s="4"/>
      <c r="R37" s="4"/>
    </row>
    <row r="38" spans="1:18" x14ac:dyDescent="0.25">
      <c r="A38" s="4"/>
      <c r="B38" s="4"/>
      <c r="C38" s="4"/>
      <c r="D38" s="1">
        <f>+D37+1</f>
        <v>23</v>
      </c>
      <c r="E38" t="s">
        <v>55</v>
      </c>
      <c r="M38" s="117"/>
      <c r="N38" s="117"/>
      <c r="O38" s="11"/>
      <c r="P38" s="4"/>
      <c r="Q38" s="4"/>
      <c r="R38" s="4"/>
    </row>
    <row r="39" spans="1:18" x14ac:dyDescent="0.25">
      <c r="A39" s="4"/>
      <c r="B39" s="4"/>
      <c r="C39" s="4"/>
      <c r="D39" s="1">
        <f>+D38+1</f>
        <v>24</v>
      </c>
      <c r="E39" t="s">
        <v>56</v>
      </c>
      <c r="M39" s="117"/>
      <c r="N39" s="117"/>
      <c r="O39" s="11"/>
      <c r="P39" s="4"/>
      <c r="Q39" s="4"/>
      <c r="R39" s="4"/>
    </row>
    <row r="40" spans="1:18" x14ac:dyDescent="0.25">
      <c r="A40" s="4"/>
      <c r="B40" s="4"/>
      <c r="C40" s="4"/>
      <c r="D40" s="1">
        <f t="shared" ref="D40:D42" si="1">+D39+1</f>
        <v>25</v>
      </c>
      <c r="E40" t="s">
        <v>57</v>
      </c>
      <c r="M40" s="117"/>
      <c r="N40" s="117"/>
      <c r="O40" s="11"/>
      <c r="P40" s="4"/>
      <c r="Q40" s="4"/>
      <c r="R40" s="4"/>
    </row>
    <row r="41" spans="1:18" x14ac:dyDescent="0.25">
      <c r="A41" s="4"/>
      <c r="B41" s="4"/>
      <c r="C41" s="4"/>
      <c r="D41" s="1">
        <f t="shared" si="1"/>
        <v>26</v>
      </c>
      <c r="E41" t="s">
        <v>58</v>
      </c>
      <c r="M41" s="117"/>
      <c r="N41" s="117"/>
      <c r="O41" s="11"/>
      <c r="P41" s="4"/>
      <c r="Q41" s="4"/>
      <c r="R41" s="4"/>
    </row>
    <row r="42" spans="1:18" x14ac:dyDescent="0.25">
      <c r="A42" s="4"/>
      <c r="B42" s="4"/>
      <c r="C42" s="4"/>
      <c r="D42" s="1">
        <f t="shared" si="1"/>
        <v>27</v>
      </c>
      <c r="E42" t="s">
        <v>59</v>
      </c>
      <c r="M42" s="117"/>
      <c r="N42" s="117"/>
      <c r="O42" s="11"/>
      <c r="P42" s="4"/>
      <c r="Q42" s="4"/>
      <c r="R42" s="4"/>
    </row>
    <row r="43" spans="1:18" x14ac:dyDescent="0.25">
      <c r="A43" s="4"/>
      <c r="B43" s="4"/>
      <c r="C43" s="4"/>
      <c r="E43" s="2" t="s">
        <v>6</v>
      </c>
      <c r="F43" s="3"/>
      <c r="G43" s="3"/>
      <c r="H43" s="3"/>
      <c r="I43" s="3"/>
      <c r="J43" s="3"/>
      <c r="K43" s="3"/>
      <c r="L43" s="3"/>
      <c r="M43" s="117"/>
      <c r="N43" s="117"/>
      <c r="O43" s="11"/>
      <c r="P43" s="4"/>
      <c r="Q43" s="4"/>
      <c r="R43" s="4"/>
    </row>
    <row r="44" spans="1:18" x14ac:dyDescent="0.25">
      <c r="A44" s="4"/>
      <c r="B44" s="4"/>
      <c r="C44" s="4"/>
      <c r="D44" s="1">
        <f>+D42+1</f>
        <v>28</v>
      </c>
      <c r="E44" t="s">
        <v>60</v>
      </c>
      <c r="M44" s="117"/>
      <c r="N44" s="117"/>
      <c r="O44" s="11"/>
      <c r="P44" s="4"/>
      <c r="Q44" s="4"/>
      <c r="R44" s="4"/>
    </row>
    <row r="45" spans="1:18" x14ac:dyDescent="0.25">
      <c r="A45" s="4"/>
      <c r="B45" s="4"/>
      <c r="C45" s="4"/>
      <c r="D45" s="1">
        <f>+D44+1</f>
        <v>29</v>
      </c>
      <c r="E45" t="s">
        <v>61</v>
      </c>
      <c r="M45" s="117"/>
      <c r="N45" s="117"/>
      <c r="O45" s="11"/>
      <c r="P45" s="4"/>
      <c r="Q45" s="4"/>
      <c r="R45" s="4"/>
    </row>
    <row r="46" spans="1:18" x14ac:dyDescent="0.25">
      <c r="A46" s="4"/>
      <c r="B46" s="4"/>
      <c r="C46" s="4"/>
      <c r="D46" s="1">
        <f>+D45+1</f>
        <v>30</v>
      </c>
      <c r="E46" t="s">
        <v>62</v>
      </c>
      <c r="M46" s="117"/>
      <c r="N46" s="117"/>
      <c r="O46" s="11"/>
      <c r="P46" s="4"/>
      <c r="Q46" s="4"/>
      <c r="R46" s="4"/>
    </row>
    <row r="47" spans="1:18" x14ac:dyDescent="0.25">
      <c r="A47" s="4"/>
      <c r="B47" s="4"/>
      <c r="C47" s="4"/>
      <c r="D47" s="1"/>
      <c r="E47" s="2" t="s">
        <v>7</v>
      </c>
      <c r="F47" s="3"/>
      <c r="G47" s="3"/>
      <c r="H47" s="3"/>
      <c r="I47" s="3"/>
      <c r="J47" s="3"/>
      <c r="K47" s="3"/>
      <c r="L47" s="3"/>
      <c r="M47" s="117"/>
      <c r="N47" s="117"/>
      <c r="O47" s="11"/>
      <c r="P47" s="4"/>
      <c r="Q47" s="4"/>
      <c r="R47" s="4"/>
    </row>
    <row r="48" spans="1:18" x14ac:dyDescent="0.25">
      <c r="A48" s="4"/>
      <c r="B48" s="4"/>
      <c r="C48" s="4"/>
      <c r="D48" s="1">
        <f>+D46+1</f>
        <v>31</v>
      </c>
      <c r="E48" t="s">
        <v>63</v>
      </c>
      <c r="M48" s="117"/>
      <c r="N48" s="117"/>
      <c r="O48" s="11"/>
      <c r="P48" s="4"/>
      <c r="Q48" s="4"/>
      <c r="R48" s="4"/>
    </row>
    <row r="49" spans="1:18" x14ac:dyDescent="0.25">
      <c r="A49" s="4"/>
      <c r="B49" s="4"/>
      <c r="C49" s="4"/>
      <c r="D49" s="1">
        <f>+D48+1</f>
        <v>32</v>
      </c>
      <c r="E49" t="s">
        <v>64</v>
      </c>
      <c r="M49" s="117"/>
      <c r="N49" s="117"/>
      <c r="O49" s="11"/>
      <c r="P49" s="4"/>
      <c r="Q49" s="4"/>
      <c r="R49" s="4"/>
    </row>
    <row r="50" spans="1:18" x14ac:dyDescent="0.25">
      <c r="A50" s="4"/>
      <c r="B50" s="4"/>
      <c r="C50" s="4"/>
      <c r="D50" s="1">
        <f>+D49+1</f>
        <v>33</v>
      </c>
      <c r="E50" t="s">
        <v>65</v>
      </c>
      <c r="M50" s="117"/>
      <c r="N50" s="117"/>
      <c r="O50" s="11"/>
      <c r="P50" s="4"/>
      <c r="Q50" s="4"/>
      <c r="R50" s="4"/>
    </row>
    <row r="51" spans="1:18" x14ac:dyDescent="0.25">
      <c r="A51" s="4"/>
      <c r="B51" s="4"/>
      <c r="C51" s="4"/>
      <c r="D51" s="1">
        <f>+D50+1</f>
        <v>34</v>
      </c>
      <c r="E51" t="s">
        <v>66</v>
      </c>
      <c r="M51" s="117"/>
      <c r="N51" s="117"/>
      <c r="O51" s="11"/>
      <c r="P51" s="4"/>
      <c r="Q51" s="4"/>
      <c r="R51" s="4"/>
    </row>
    <row r="52" spans="1:18" x14ac:dyDescent="0.25">
      <c r="A52" s="4"/>
      <c r="B52" s="4"/>
      <c r="C52" s="4"/>
      <c r="D52" s="1">
        <f>+D51+1</f>
        <v>35</v>
      </c>
      <c r="E52" t="s">
        <v>67</v>
      </c>
      <c r="M52" s="117"/>
      <c r="N52" s="117"/>
      <c r="O52" s="11"/>
      <c r="P52" s="4"/>
      <c r="Q52" s="4"/>
      <c r="R52" s="4"/>
    </row>
    <row r="53" spans="1:18" x14ac:dyDescent="0.25">
      <c r="A53" s="4"/>
      <c r="B53" s="4"/>
      <c r="C53" s="4"/>
      <c r="E53" s="2" t="s">
        <v>8</v>
      </c>
      <c r="F53" s="3"/>
      <c r="G53" s="3"/>
      <c r="H53" s="3"/>
      <c r="I53" s="3"/>
      <c r="J53" s="3"/>
      <c r="K53" s="3"/>
      <c r="L53" s="3"/>
      <c r="M53" s="117"/>
      <c r="N53" s="117"/>
      <c r="O53" s="11"/>
      <c r="P53" s="4"/>
      <c r="Q53" s="4"/>
      <c r="R53" s="4"/>
    </row>
    <row r="54" spans="1:18" x14ac:dyDescent="0.25">
      <c r="A54" s="4"/>
      <c r="B54" s="4"/>
      <c r="C54" s="4"/>
      <c r="D54" s="1">
        <f>+D52+1</f>
        <v>36</v>
      </c>
      <c r="E54" t="s">
        <v>68</v>
      </c>
      <c r="M54" s="117"/>
      <c r="N54" s="117"/>
      <c r="O54" s="11"/>
      <c r="P54" s="4"/>
      <c r="Q54" s="4"/>
      <c r="R54" s="4"/>
    </row>
    <row r="55" spans="1:18" x14ac:dyDescent="0.25">
      <c r="A55" s="4"/>
      <c r="B55" s="4"/>
      <c r="C55" s="4"/>
      <c r="D55" s="1">
        <f t="shared" ref="D55:D60" si="2">+D54+1</f>
        <v>37</v>
      </c>
      <c r="E55" t="s">
        <v>69</v>
      </c>
      <c r="M55" s="117"/>
      <c r="N55" s="117"/>
      <c r="O55" s="11"/>
      <c r="P55" s="4"/>
      <c r="Q55" s="4"/>
      <c r="R55" s="4"/>
    </row>
    <row r="56" spans="1:18" x14ac:dyDescent="0.25">
      <c r="A56" s="4"/>
      <c r="B56" s="4"/>
      <c r="C56" s="4"/>
      <c r="D56" s="1">
        <f t="shared" si="2"/>
        <v>38</v>
      </c>
      <c r="E56" t="s">
        <v>70</v>
      </c>
      <c r="M56" s="117"/>
      <c r="N56" s="117"/>
      <c r="O56" s="11"/>
      <c r="P56" s="4"/>
      <c r="Q56" s="4"/>
      <c r="R56" s="4"/>
    </row>
    <row r="57" spans="1:18" x14ac:dyDescent="0.25">
      <c r="A57" s="4"/>
      <c r="B57" s="4"/>
      <c r="C57" s="4"/>
      <c r="D57" s="1">
        <f t="shared" si="2"/>
        <v>39</v>
      </c>
      <c r="E57" t="s">
        <v>71</v>
      </c>
      <c r="M57" s="117"/>
      <c r="N57" s="117"/>
      <c r="O57" s="11"/>
      <c r="P57" s="4"/>
      <c r="Q57" s="4"/>
      <c r="R57" s="4"/>
    </row>
    <row r="58" spans="1:18" x14ac:dyDescent="0.25">
      <c r="A58" s="4"/>
      <c r="B58" s="4"/>
      <c r="C58" s="4"/>
      <c r="D58" s="1">
        <f t="shared" si="2"/>
        <v>40</v>
      </c>
      <c r="E58" t="s">
        <v>72</v>
      </c>
      <c r="M58" s="117"/>
      <c r="N58" s="117"/>
      <c r="O58" s="11"/>
      <c r="P58" s="4"/>
      <c r="Q58" s="4"/>
      <c r="R58" s="4"/>
    </row>
    <row r="59" spans="1:18" x14ac:dyDescent="0.25">
      <c r="A59" s="4"/>
      <c r="B59" s="4"/>
      <c r="C59" s="4"/>
      <c r="D59" s="1">
        <f t="shared" si="2"/>
        <v>41</v>
      </c>
      <c r="E59" t="s">
        <v>73</v>
      </c>
      <c r="M59" s="117"/>
      <c r="N59" s="117"/>
      <c r="O59" s="11"/>
      <c r="P59" s="4"/>
      <c r="Q59" s="4"/>
      <c r="R59" s="4"/>
    </row>
    <row r="60" spans="1:18" x14ac:dyDescent="0.25">
      <c r="A60" s="4"/>
      <c r="B60" s="4"/>
      <c r="C60" s="4"/>
      <c r="D60" s="1">
        <f t="shared" si="2"/>
        <v>42</v>
      </c>
      <c r="E60" t="s">
        <v>74</v>
      </c>
      <c r="M60" s="117"/>
      <c r="N60" s="117"/>
      <c r="O60" s="11"/>
      <c r="P60" s="4"/>
      <c r="Q60" s="4"/>
      <c r="R60" s="4"/>
    </row>
    <row r="61" spans="1:18" x14ac:dyDescent="0.25">
      <c r="A61" s="4"/>
      <c r="B61" s="4"/>
      <c r="C61" s="4"/>
      <c r="E61" s="2" t="s">
        <v>9</v>
      </c>
      <c r="F61" s="3"/>
      <c r="G61" s="3"/>
      <c r="H61" s="3"/>
      <c r="I61" s="3"/>
      <c r="J61" s="3"/>
      <c r="K61" s="3"/>
      <c r="L61" s="3"/>
      <c r="M61" s="117"/>
      <c r="N61" s="117"/>
      <c r="O61" s="11"/>
      <c r="P61" s="4"/>
      <c r="Q61" s="4"/>
      <c r="R61" s="4"/>
    </row>
    <row r="62" spans="1:18" x14ac:dyDescent="0.25">
      <c r="A62" s="4"/>
      <c r="B62" s="4"/>
      <c r="C62" s="4"/>
      <c r="D62" s="1">
        <f>+D60+1</f>
        <v>43</v>
      </c>
      <c r="E62" t="s">
        <v>75</v>
      </c>
      <c r="M62" s="117"/>
      <c r="N62" s="117"/>
      <c r="O62" s="11"/>
      <c r="P62" s="4"/>
      <c r="Q62" s="4"/>
      <c r="R62" s="4"/>
    </row>
    <row r="63" spans="1:18" x14ac:dyDescent="0.25">
      <c r="A63" s="4"/>
      <c r="B63" s="4"/>
      <c r="C63" s="4"/>
      <c r="D63" s="1">
        <f>+D62+1</f>
        <v>44</v>
      </c>
      <c r="E63" t="s">
        <v>76</v>
      </c>
      <c r="M63" s="117"/>
      <c r="N63" s="117"/>
      <c r="O63" s="11"/>
      <c r="P63" s="4"/>
      <c r="Q63" s="4"/>
      <c r="R63" s="4"/>
    </row>
    <row r="64" spans="1:18" x14ac:dyDescent="0.25">
      <c r="A64" s="4"/>
      <c r="B64" s="4"/>
      <c r="C64" s="4"/>
      <c r="D64" s="1">
        <f>+D63+1</f>
        <v>45</v>
      </c>
      <c r="E64" t="s">
        <v>77</v>
      </c>
      <c r="M64" s="117"/>
      <c r="N64" s="117"/>
      <c r="O64" s="11"/>
      <c r="P64" s="4"/>
      <c r="Q64" s="4"/>
      <c r="R64" s="4"/>
    </row>
    <row r="65" spans="1:18" x14ac:dyDescent="0.25">
      <c r="A65" s="4"/>
      <c r="B65" s="4"/>
      <c r="C65" s="4"/>
      <c r="D65" s="1"/>
      <c r="E65" s="2" t="s">
        <v>10</v>
      </c>
      <c r="F65" s="3"/>
      <c r="G65" s="3"/>
      <c r="H65" s="3"/>
      <c r="I65" s="3"/>
      <c r="J65" s="3"/>
      <c r="K65" s="3"/>
      <c r="L65" s="3"/>
      <c r="M65" s="117"/>
      <c r="N65" s="117"/>
      <c r="O65" s="11"/>
      <c r="P65" s="4"/>
      <c r="Q65" s="4"/>
      <c r="R65" s="4"/>
    </row>
    <row r="66" spans="1:18" x14ac:dyDescent="0.25">
      <c r="A66" s="4"/>
      <c r="B66" s="4"/>
      <c r="C66" s="4"/>
      <c r="D66" s="1">
        <f>+D64+1</f>
        <v>46</v>
      </c>
      <c r="E66" t="s">
        <v>78</v>
      </c>
      <c r="M66" s="117"/>
      <c r="N66" s="117"/>
      <c r="O66" s="11"/>
      <c r="P66" s="4"/>
      <c r="Q66" s="4"/>
      <c r="R66" s="4"/>
    </row>
    <row r="67" spans="1:18" x14ac:dyDescent="0.25">
      <c r="A67" s="4"/>
      <c r="B67" s="4"/>
      <c r="C67" s="4"/>
      <c r="D67" s="1">
        <f>+D66+1</f>
        <v>47</v>
      </c>
      <c r="E67" t="s">
        <v>79</v>
      </c>
      <c r="M67" s="117"/>
      <c r="N67" s="117"/>
      <c r="O67" s="11"/>
      <c r="P67" s="4"/>
      <c r="Q67" s="4"/>
      <c r="R67" s="4"/>
    </row>
    <row r="68" spans="1:18" x14ac:dyDescent="0.25">
      <c r="A68" s="4"/>
      <c r="B68" s="4"/>
      <c r="C68" s="4"/>
      <c r="D68" s="1">
        <f>+D67+1</f>
        <v>48</v>
      </c>
      <c r="E68" t="s">
        <v>80</v>
      </c>
      <c r="M68" s="117"/>
      <c r="N68" s="117"/>
      <c r="O68" s="11"/>
      <c r="P68" s="4"/>
      <c r="Q68" s="4"/>
      <c r="R68" s="4"/>
    </row>
    <row r="69" spans="1:18" x14ac:dyDescent="0.25">
      <c r="A69" s="4"/>
      <c r="B69" s="4"/>
      <c r="C69" s="4"/>
      <c r="D69" s="1">
        <f>+D68+1</f>
        <v>49</v>
      </c>
      <c r="E69" t="s">
        <v>81</v>
      </c>
      <c r="M69" s="117"/>
      <c r="N69" s="117"/>
      <c r="O69" s="11"/>
      <c r="P69" s="4"/>
      <c r="Q69" s="4"/>
      <c r="R69" s="4"/>
    </row>
    <row r="70" spans="1:18" x14ac:dyDescent="0.25">
      <c r="A70" s="4"/>
      <c r="B70" s="4"/>
      <c r="C70" s="4"/>
      <c r="D70" s="1"/>
      <c r="E70" s="2" t="s">
        <v>11</v>
      </c>
      <c r="F70" s="3"/>
      <c r="G70" s="3"/>
      <c r="H70" s="3"/>
      <c r="I70" s="3"/>
      <c r="J70" s="3"/>
      <c r="K70" s="3"/>
      <c r="L70" s="3"/>
      <c r="M70" s="117"/>
      <c r="N70" s="117"/>
      <c r="O70" s="11"/>
      <c r="P70" s="4"/>
      <c r="Q70" s="4"/>
      <c r="R70" s="4"/>
    </row>
    <row r="71" spans="1:18" x14ac:dyDescent="0.25">
      <c r="A71" s="4"/>
      <c r="B71" s="4"/>
      <c r="C71" s="4"/>
      <c r="D71" s="1">
        <f>+D69+1</f>
        <v>50</v>
      </c>
      <c r="E71" t="s">
        <v>82</v>
      </c>
      <c r="M71" s="117"/>
      <c r="N71" s="117"/>
      <c r="O71" s="11"/>
      <c r="P71" s="4"/>
      <c r="Q71" s="4"/>
      <c r="R71" s="4"/>
    </row>
    <row r="72" spans="1:18" x14ac:dyDescent="0.25">
      <c r="A72" s="4"/>
      <c r="B72" s="4"/>
      <c r="C72" s="4"/>
      <c r="D72" s="1">
        <f>+D71+1</f>
        <v>51</v>
      </c>
      <c r="E72" t="s">
        <v>83</v>
      </c>
      <c r="M72" s="117"/>
      <c r="N72" s="117"/>
      <c r="O72" s="11"/>
      <c r="P72" s="4"/>
      <c r="Q72" s="4"/>
      <c r="R72" s="4"/>
    </row>
    <row r="73" spans="1:18" x14ac:dyDescent="0.25">
      <c r="A73" s="4"/>
      <c r="B73" s="4"/>
      <c r="C73" s="4"/>
      <c r="D73" s="1">
        <f>+D72+1</f>
        <v>52</v>
      </c>
      <c r="E73" t="s">
        <v>84</v>
      </c>
      <c r="M73" s="117"/>
      <c r="N73" s="117"/>
      <c r="O73" s="11"/>
      <c r="P73" s="4"/>
      <c r="Q73" s="4"/>
      <c r="R73" s="4"/>
    </row>
    <row r="74" spans="1:18" x14ac:dyDescent="0.25">
      <c r="A74" s="4"/>
      <c r="B74" s="4"/>
      <c r="C74" s="4"/>
      <c r="D74" s="1">
        <f>+D73+1</f>
        <v>53</v>
      </c>
      <c r="E74" t="s">
        <v>85</v>
      </c>
      <c r="M74" s="117"/>
      <c r="N74" s="117"/>
      <c r="O74" s="11"/>
      <c r="P74" s="4"/>
      <c r="Q74" s="4"/>
      <c r="R74" s="4"/>
    </row>
    <row r="75" spans="1:18" x14ac:dyDescent="0.25">
      <c r="A75" s="4"/>
      <c r="B75" s="4"/>
      <c r="C75" s="4"/>
      <c r="E75" s="2" t="s">
        <v>12</v>
      </c>
      <c r="F75" s="3"/>
      <c r="G75" s="3"/>
      <c r="H75" s="3"/>
      <c r="I75" s="3"/>
      <c r="J75" s="3"/>
      <c r="K75" s="3"/>
      <c r="L75" s="3"/>
      <c r="M75" s="117"/>
      <c r="N75" s="117"/>
      <c r="O75" s="11"/>
      <c r="P75" s="4"/>
      <c r="Q75" s="4"/>
      <c r="R75" s="4"/>
    </row>
    <row r="76" spans="1:18" x14ac:dyDescent="0.25">
      <c r="A76" s="4"/>
      <c r="B76" s="4"/>
      <c r="C76" s="4"/>
      <c r="D76" s="1">
        <f>+D74+1</f>
        <v>54</v>
      </c>
      <c r="E76" t="s">
        <v>86</v>
      </c>
      <c r="M76" s="117"/>
      <c r="N76" s="117"/>
      <c r="O76" s="11"/>
      <c r="P76" s="4"/>
      <c r="Q76" s="4"/>
      <c r="R76" s="4"/>
    </row>
    <row r="77" spans="1:18" x14ac:dyDescent="0.25">
      <c r="A77" s="4"/>
      <c r="B77" s="4"/>
      <c r="C77" s="4"/>
      <c r="D77" s="1"/>
      <c r="E77" s="2" t="s">
        <v>13</v>
      </c>
      <c r="F77" s="3"/>
      <c r="G77" s="3"/>
      <c r="H77" s="3"/>
      <c r="I77" s="3"/>
      <c r="J77" s="3"/>
      <c r="K77" s="3"/>
      <c r="L77" s="3"/>
      <c r="M77" s="117"/>
      <c r="N77" s="117"/>
      <c r="O77" s="11"/>
      <c r="P77" s="4"/>
      <c r="Q77" s="4"/>
      <c r="R77" s="4"/>
    </row>
    <row r="78" spans="1:18" x14ac:dyDescent="0.25">
      <c r="A78" s="4"/>
      <c r="B78" s="4"/>
      <c r="C78" s="4"/>
      <c r="D78" s="1">
        <f>+D76+1</f>
        <v>55</v>
      </c>
      <c r="E78" t="s">
        <v>87</v>
      </c>
      <c r="M78" s="117"/>
      <c r="N78" s="117"/>
      <c r="O78" s="11"/>
      <c r="P78" s="4"/>
      <c r="Q78" s="4"/>
      <c r="R78" s="4"/>
    </row>
    <row r="79" spans="1:18" x14ac:dyDescent="0.25">
      <c r="A79" s="4"/>
      <c r="B79" s="4"/>
      <c r="C79" s="4"/>
      <c r="D79" s="1">
        <f>+D78+1</f>
        <v>56</v>
      </c>
      <c r="E79" t="s">
        <v>88</v>
      </c>
      <c r="M79" s="117"/>
      <c r="N79" s="117"/>
      <c r="O79" s="11"/>
      <c r="P79" s="4"/>
      <c r="Q79" s="4"/>
      <c r="R79" s="4"/>
    </row>
    <row r="80" spans="1:18" x14ac:dyDescent="0.25">
      <c r="A80" s="4"/>
      <c r="B80" s="4"/>
      <c r="C80" s="4"/>
      <c r="D80" s="1">
        <f>+D79+1</f>
        <v>57</v>
      </c>
      <c r="E80" s="14" t="s">
        <v>89</v>
      </c>
      <c r="F80" s="14"/>
      <c r="G80" s="14"/>
      <c r="H80" s="14"/>
      <c r="I80" s="14"/>
      <c r="J80" s="14"/>
      <c r="K80" s="14"/>
      <c r="L80" s="14"/>
      <c r="M80" s="117"/>
      <c r="N80" s="120" t="s">
        <v>246</v>
      </c>
      <c r="O80" s="11"/>
      <c r="P80" s="4"/>
      <c r="Q80" s="4"/>
      <c r="R80" s="4"/>
    </row>
    <row r="81" spans="1:18" x14ac:dyDescent="0.25">
      <c r="A81" s="4"/>
      <c r="B81" s="4"/>
      <c r="C81" s="4"/>
      <c r="D81" s="1">
        <f>+D80+1</f>
        <v>58</v>
      </c>
      <c r="E81" t="s">
        <v>90</v>
      </c>
      <c r="M81" s="117"/>
      <c r="N81" s="117"/>
      <c r="O81" s="11"/>
      <c r="P81" s="4"/>
      <c r="Q81" s="4"/>
      <c r="R81" s="4"/>
    </row>
    <row r="82" spans="1:18" x14ac:dyDescent="0.25">
      <c r="A82" s="4"/>
      <c r="B82" s="4"/>
      <c r="C82" s="4"/>
      <c r="E82" s="2" t="s">
        <v>14</v>
      </c>
      <c r="F82" s="3"/>
      <c r="G82" s="3"/>
      <c r="H82" s="3"/>
      <c r="I82" s="3"/>
      <c r="J82" s="3"/>
      <c r="K82" s="3"/>
      <c r="L82" s="3"/>
      <c r="M82" s="117"/>
      <c r="N82" s="117"/>
      <c r="O82" s="11"/>
      <c r="P82" s="4"/>
      <c r="Q82" s="4"/>
      <c r="R82" s="4"/>
    </row>
    <row r="83" spans="1:18" x14ac:dyDescent="0.25">
      <c r="A83" s="4"/>
      <c r="B83" s="4"/>
      <c r="C83" s="4"/>
      <c r="D83" s="1">
        <f>+D81+1</f>
        <v>59</v>
      </c>
      <c r="E83" t="s">
        <v>91</v>
      </c>
      <c r="M83" s="117"/>
      <c r="N83" s="117"/>
      <c r="O83" s="11"/>
      <c r="P83" s="4"/>
      <c r="Q83" s="4"/>
      <c r="R83" s="4"/>
    </row>
    <row r="84" spans="1:18" x14ac:dyDescent="0.25">
      <c r="A84" s="4"/>
      <c r="B84" s="4"/>
      <c r="C84" s="4"/>
      <c r="D84" s="1">
        <f>+D83+1</f>
        <v>60</v>
      </c>
      <c r="E84" t="s">
        <v>92</v>
      </c>
      <c r="M84" s="117"/>
      <c r="N84" s="117"/>
      <c r="O84" s="11"/>
      <c r="P84" s="4"/>
      <c r="Q84" s="4"/>
      <c r="R84" s="4"/>
    </row>
    <row r="85" spans="1:18" x14ac:dyDescent="0.25">
      <c r="A85" s="4"/>
      <c r="B85" s="4"/>
      <c r="C85" s="4"/>
      <c r="D85" s="1">
        <f>+D84+1</f>
        <v>61</v>
      </c>
      <c r="E85" t="s">
        <v>93</v>
      </c>
      <c r="M85" s="117"/>
      <c r="N85" s="117"/>
      <c r="O85" s="11"/>
      <c r="P85" s="4"/>
      <c r="Q85" s="4"/>
      <c r="R85" s="4"/>
    </row>
    <row r="86" spans="1:18" x14ac:dyDescent="0.25">
      <c r="A86" s="4"/>
      <c r="B86" s="4"/>
      <c r="C86" s="4"/>
      <c r="D86" s="1"/>
      <c r="E86" s="2" t="s">
        <v>15</v>
      </c>
      <c r="F86" s="3"/>
      <c r="G86" s="3"/>
      <c r="H86" s="3"/>
      <c r="I86" s="3"/>
      <c r="J86" s="3"/>
      <c r="K86" s="3"/>
      <c r="L86" s="3"/>
      <c r="M86" s="117"/>
      <c r="N86" s="117"/>
      <c r="O86" s="11"/>
      <c r="P86" s="4"/>
      <c r="Q86" s="4"/>
      <c r="R86" s="4"/>
    </row>
    <row r="87" spans="1:18" x14ac:dyDescent="0.25">
      <c r="A87" s="4"/>
      <c r="B87" s="4"/>
      <c r="C87" s="4"/>
      <c r="D87" s="1">
        <f>+D85+1</f>
        <v>62</v>
      </c>
      <c r="E87" t="s">
        <v>94</v>
      </c>
      <c r="M87" s="117"/>
      <c r="N87" s="117"/>
      <c r="O87" s="11"/>
      <c r="P87" s="4"/>
      <c r="Q87" s="4"/>
      <c r="R87" s="4"/>
    </row>
    <row r="88" spans="1:18" x14ac:dyDescent="0.25">
      <c r="A88" s="4"/>
      <c r="B88" s="4"/>
      <c r="C88" s="4"/>
      <c r="D88" s="1"/>
      <c r="E88" s="2" t="s">
        <v>16</v>
      </c>
      <c r="F88" s="3"/>
      <c r="G88" s="3"/>
      <c r="H88" s="3"/>
      <c r="I88" s="3"/>
      <c r="J88" s="3"/>
      <c r="K88" s="3"/>
      <c r="L88" s="3"/>
      <c r="M88" s="117"/>
      <c r="N88" s="117"/>
      <c r="O88" s="11"/>
      <c r="P88" s="4"/>
      <c r="Q88" s="4"/>
      <c r="R88" s="4"/>
    </row>
    <row r="89" spans="1:18" x14ac:dyDescent="0.25">
      <c r="A89" s="4"/>
      <c r="B89" s="4"/>
      <c r="C89" s="4"/>
      <c r="D89" s="1">
        <f>+D87+1</f>
        <v>63</v>
      </c>
      <c r="E89" t="s">
        <v>95</v>
      </c>
      <c r="M89" s="117"/>
      <c r="N89" s="117"/>
      <c r="O89" s="11"/>
      <c r="P89" s="4"/>
      <c r="Q89" s="4"/>
      <c r="R89" s="4"/>
    </row>
    <row r="90" spans="1:18" x14ac:dyDescent="0.25">
      <c r="A90" s="4"/>
      <c r="B90" s="4"/>
      <c r="C90" s="4"/>
      <c r="D90" s="1">
        <f>+D89+1</f>
        <v>64</v>
      </c>
      <c r="E90" t="s">
        <v>96</v>
      </c>
      <c r="M90" s="117"/>
      <c r="N90" s="117"/>
      <c r="O90" s="11"/>
      <c r="P90" s="4"/>
      <c r="Q90" s="4"/>
      <c r="R90" s="4"/>
    </row>
    <row r="91" spans="1:18" x14ac:dyDescent="0.25">
      <c r="A91" s="4"/>
      <c r="B91" s="4"/>
      <c r="C91" s="4"/>
      <c r="D91" s="1">
        <f>+D90+1</f>
        <v>65</v>
      </c>
      <c r="E91" t="s">
        <v>97</v>
      </c>
      <c r="M91" s="117"/>
      <c r="N91" s="117"/>
      <c r="O91" s="11"/>
      <c r="P91" s="4"/>
      <c r="Q91" s="4"/>
      <c r="R91" s="4"/>
    </row>
    <row r="92" spans="1:18" x14ac:dyDescent="0.25">
      <c r="A92" s="4"/>
      <c r="B92" s="4"/>
      <c r="C92" s="4"/>
      <c r="D92" s="1">
        <f>+D91+1</f>
        <v>66</v>
      </c>
      <c r="E92" t="s">
        <v>98</v>
      </c>
      <c r="M92" s="117"/>
      <c r="N92" s="117"/>
      <c r="O92" s="11"/>
      <c r="P92" s="4"/>
      <c r="Q92" s="4"/>
      <c r="R92" s="4"/>
    </row>
    <row r="93" spans="1:18" x14ac:dyDescent="0.25">
      <c r="A93" s="4"/>
      <c r="B93" s="4"/>
      <c r="C93" s="4"/>
      <c r="E93" s="2" t="s">
        <v>17</v>
      </c>
      <c r="F93" s="3"/>
      <c r="G93" s="3"/>
      <c r="H93" s="3"/>
      <c r="I93" s="3"/>
      <c r="J93" s="3"/>
      <c r="K93" s="3"/>
      <c r="L93" s="3"/>
      <c r="M93" s="117"/>
      <c r="N93" s="117"/>
      <c r="O93" s="11"/>
      <c r="P93" s="4"/>
      <c r="Q93" s="4"/>
      <c r="R93" s="4"/>
    </row>
    <row r="94" spans="1:18" x14ac:dyDescent="0.25">
      <c r="A94" s="4"/>
      <c r="B94" s="4"/>
      <c r="C94" s="4"/>
      <c r="D94" s="1">
        <f>+D92+1</f>
        <v>67</v>
      </c>
      <c r="E94" t="s">
        <v>99</v>
      </c>
      <c r="M94" s="117"/>
      <c r="N94" s="117"/>
      <c r="O94" s="11"/>
      <c r="P94" s="4"/>
      <c r="Q94" s="4"/>
      <c r="R94" s="4"/>
    </row>
    <row r="95" spans="1:18" x14ac:dyDescent="0.25">
      <c r="A95" s="4"/>
      <c r="B95" s="4"/>
      <c r="C95" s="4"/>
      <c r="D95" s="1">
        <f>+D94+1</f>
        <v>68</v>
      </c>
      <c r="E95" t="s">
        <v>100</v>
      </c>
      <c r="M95" s="117"/>
      <c r="N95" s="117"/>
      <c r="O95" s="11"/>
      <c r="P95" s="4"/>
      <c r="Q95" s="4"/>
      <c r="R95" s="4"/>
    </row>
    <row r="96" spans="1:18" x14ac:dyDescent="0.25">
      <c r="A96" s="4"/>
      <c r="B96" s="4"/>
      <c r="C96" s="4"/>
      <c r="D96" s="1">
        <f>+D95+1</f>
        <v>69</v>
      </c>
      <c r="E96" t="s">
        <v>101</v>
      </c>
      <c r="M96" s="117"/>
      <c r="N96" s="117"/>
      <c r="O96" s="11"/>
      <c r="P96" s="4"/>
      <c r="Q96" s="4"/>
      <c r="R96" s="4"/>
    </row>
    <row r="97" spans="1:18" x14ac:dyDescent="0.25">
      <c r="A97" s="4"/>
      <c r="B97" s="4"/>
      <c r="C97" s="4"/>
      <c r="D97" s="1">
        <f>+D96+1</f>
        <v>70</v>
      </c>
      <c r="E97" t="s">
        <v>102</v>
      </c>
      <c r="M97" s="117"/>
      <c r="N97" s="117"/>
      <c r="O97" s="11"/>
      <c r="P97" s="4"/>
      <c r="Q97" s="4"/>
      <c r="R97" s="4"/>
    </row>
    <row r="98" spans="1:18" x14ac:dyDescent="0.25">
      <c r="A98" s="4"/>
      <c r="B98" s="4"/>
      <c r="C98" s="4"/>
      <c r="E98" s="2" t="s">
        <v>18</v>
      </c>
      <c r="F98" s="3"/>
      <c r="G98" s="3"/>
      <c r="H98" s="3"/>
      <c r="I98" s="3"/>
      <c r="J98" s="3"/>
      <c r="K98" s="3"/>
      <c r="L98" s="3"/>
      <c r="M98" s="117"/>
      <c r="N98" s="117"/>
      <c r="O98" s="11"/>
      <c r="P98" s="4"/>
      <c r="Q98" s="4"/>
      <c r="R98" s="4"/>
    </row>
    <row r="99" spans="1:18" x14ac:dyDescent="0.25">
      <c r="A99" s="4"/>
      <c r="B99" s="4"/>
      <c r="C99" s="4"/>
      <c r="D99" s="1">
        <f>+D97+1</f>
        <v>71</v>
      </c>
      <c r="E99" t="s">
        <v>103</v>
      </c>
      <c r="M99" s="117"/>
      <c r="N99" s="117"/>
      <c r="O99" s="11"/>
      <c r="P99" s="4"/>
      <c r="Q99" s="4"/>
      <c r="R99" s="4"/>
    </row>
    <row r="100" spans="1:18" x14ac:dyDescent="0.25">
      <c r="A100" s="4"/>
      <c r="B100" s="4"/>
      <c r="C100" s="4"/>
      <c r="D100" s="1">
        <f>+D99+1</f>
        <v>72</v>
      </c>
      <c r="E100" t="s">
        <v>104</v>
      </c>
      <c r="M100" s="117"/>
      <c r="N100" s="117"/>
      <c r="O100" s="11"/>
      <c r="P100" s="4"/>
      <c r="Q100" s="4"/>
      <c r="R100" s="4"/>
    </row>
    <row r="101" spans="1:18" x14ac:dyDescent="0.25">
      <c r="A101" s="4"/>
      <c r="B101" s="4"/>
      <c r="C101" s="4"/>
      <c r="D101" s="1">
        <f>+D100+1</f>
        <v>73</v>
      </c>
      <c r="E101" t="s">
        <v>105</v>
      </c>
      <c r="M101" s="117"/>
      <c r="N101" s="117"/>
      <c r="O101" s="11"/>
      <c r="P101" s="4"/>
      <c r="Q101" s="4"/>
      <c r="R101" s="4"/>
    </row>
    <row r="102" spans="1:18" x14ac:dyDescent="0.25">
      <c r="A102" s="4"/>
      <c r="B102" s="4"/>
      <c r="C102" s="4"/>
      <c r="D102" s="1"/>
      <c r="E102" s="2" t="s">
        <v>245</v>
      </c>
      <c r="F102" s="3"/>
      <c r="G102" s="3"/>
      <c r="H102" s="3"/>
      <c r="I102" s="3"/>
      <c r="J102" s="3"/>
      <c r="K102" s="3"/>
      <c r="L102" s="3"/>
      <c r="M102" s="117"/>
      <c r="N102" s="117"/>
      <c r="O102" s="11"/>
      <c r="P102" s="4"/>
      <c r="Q102" s="4"/>
      <c r="R102" s="4"/>
    </row>
    <row r="103" spans="1:18" x14ac:dyDescent="0.25">
      <c r="A103" s="4"/>
      <c r="B103" s="4"/>
      <c r="C103" s="4"/>
      <c r="D103" s="1">
        <f>+D101+1</f>
        <v>74</v>
      </c>
      <c r="E103" t="s">
        <v>106</v>
      </c>
      <c r="M103" s="117"/>
      <c r="N103" s="117"/>
      <c r="O103" s="11"/>
      <c r="P103" s="4"/>
      <c r="Q103" s="4"/>
      <c r="R103" s="4"/>
    </row>
    <row r="104" spans="1:18" x14ac:dyDescent="0.25">
      <c r="A104" s="4"/>
      <c r="B104" s="4"/>
      <c r="C104" s="4"/>
      <c r="D104" s="1">
        <f>+D103+1</f>
        <v>75</v>
      </c>
      <c r="E104" t="s">
        <v>107</v>
      </c>
      <c r="M104" s="117" t="s">
        <v>242</v>
      </c>
      <c r="N104" s="117"/>
      <c r="O104" s="11"/>
      <c r="P104" s="4"/>
      <c r="Q104" s="4"/>
      <c r="R104" s="4"/>
    </row>
    <row r="105" spans="1:18" x14ac:dyDescent="0.25">
      <c r="A105" s="4"/>
      <c r="B105" s="4"/>
      <c r="C105" s="4"/>
      <c r="D105" s="1">
        <f>+D104+1</f>
        <v>76</v>
      </c>
      <c r="E105" t="s">
        <v>108</v>
      </c>
      <c r="M105" s="117"/>
      <c r="N105" s="117"/>
      <c r="O105" s="11"/>
      <c r="P105" s="4"/>
      <c r="Q105" s="4"/>
      <c r="R105" s="4"/>
    </row>
    <row r="106" spans="1:18" x14ac:dyDescent="0.25">
      <c r="A106" s="4"/>
      <c r="B106" s="4"/>
      <c r="C106" s="4"/>
      <c r="E106" s="2" t="s">
        <v>19</v>
      </c>
      <c r="F106" s="3"/>
      <c r="G106" s="3"/>
      <c r="H106" s="3"/>
      <c r="I106" s="3"/>
      <c r="J106" s="3"/>
      <c r="K106" s="3"/>
      <c r="L106" s="3"/>
      <c r="M106" s="117"/>
      <c r="N106" s="117"/>
      <c r="O106" s="11"/>
      <c r="P106" s="4"/>
      <c r="Q106" s="4"/>
      <c r="R106" s="4"/>
    </row>
    <row r="107" spans="1:18" x14ac:dyDescent="0.25">
      <c r="A107" s="4"/>
      <c r="B107" s="4"/>
      <c r="C107" s="4"/>
      <c r="D107" s="1">
        <f>+D105+1</f>
        <v>77</v>
      </c>
      <c r="E107" t="s">
        <v>109</v>
      </c>
      <c r="M107" s="117"/>
      <c r="N107" s="117"/>
      <c r="O107" s="11"/>
      <c r="P107" s="4"/>
      <c r="Q107" s="4"/>
      <c r="R107" s="4"/>
    </row>
    <row r="108" spans="1:18" x14ac:dyDescent="0.25">
      <c r="A108" s="4"/>
      <c r="B108" s="4"/>
      <c r="C108" s="4"/>
      <c r="D108" s="1">
        <f>+D107+1</f>
        <v>78</v>
      </c>
      <c r="E108" t="s">
        <v>110</v>
      </c>
      <c r="M108" s="117"/>
      <c r="N108" s="117"/>
      <c r="O108" s="11"/>
      <c r="P108" s="4"/>
      <c r="Q108" s="4"/>
      <c r="R108" s="4"/>
    </row>
    <row r="109" spans="1:18" x14ac:dyDescent="0.25">
      <c r="A109" s="4"/>
      <c r="B109" s="4"/>
      <c r="C109" s="4"/>
      <c r="D109" s="1"/>
      <c r="E109" s="2" t="s">
        <v>20</v>
      </c>
      <c r="F109" s="3"/>
      <c r="G109" s="3"/>
      <c r="H109" s="3"/>
      <c r="I109" s="3"/>
      <c r="J109" s="3"/>
      <c r="K109" s="3"/>
      <c r="L109" s="3"/>
      <c r="M109" s="117"/>
      <c r="N109" s="117"/>
      <c r="O109" s="11"/>
      <c r="P109" s="4"/>
      <c r="Q109" s="4"/>
      <c r="R109" s="4"/>
    </row>
    <row r="110" spans="1:18" x14ac:dyDescent="0.25">
      <c r="A110" s="4"/>
      <c r="B110" s="4"/>
      <c r="C110" s="4"/>
      <c r="D110" s="1">
        <f>+D108+1</f>
        <v>79</v>
      </c>
      <c r="E110" t="s">
        <v>111</v>
      </c>
      <c r="M110" s="117"/>
      <c r="N110" s="117"/>
      <c r="O110" s="11"/>
      <c r="P110" s="4"/>
      <c r="Q110" s="4"/>
      <c r="R110" s="4"/>
    </row>
    <row r="111" spans="1:18" x14ac:dyDescent="0.25">
      <c r="A111" s="4"/>
      <c r="B111" s="4"/>
      <c r="C111" s="4"/>
      <c r="D111" s="1">
        <f>+D110+1</f>
        <v>80</v>
      </c>
      <c r="E111" t="s">
        <v>112</v>
      </c>
      <c r="M111" s="117"/>
      <c r="N111" s="117"/>
      <c r="O111" s="11"/>
      <c r="P111" s="4"/>
      <c r="Q111" s="4"/>
      <c r="R111" s="4"/>
    </row>
    <row r="112" spans="1:18" x14ac:dyDescent="0.25">
      <c r="A112" s="4"/>
      <c r="B112" s="4"/>
      <c r="C112" s="4"/>
      <c r="D112" s="1">
        <f>+D111+1</f>
        <v>81</v>
      </c>
      <c r="E112" t="s">
        <v>113</v>
      </c>
      <c r="M112" s="117"/>
      <c r="N112" s="117"/>
      <c r="O112" s="11"/>
      <c r="P112" s="4"/>
      <c r="Q112" s="4"/>
      <c r="R112" s="4"/>
    </row>
    <row r="113" spans="1:18" x14ac:dyDescent="0.25">
      <c r="A113" s="4"/>
      <c r="B113" s="4"/>
      <c r="C113" s="4"/>
      <c r="E113" s="2" t="s">
        <v>21</v>
      </c>
      <c r="F113" s="3"/>
      <c r="G113" s="3"/>
      <c r="H113" s="3"/>
      <c r="I113" s="3"/>
      <c r="J113" s="3"/>
      <c r="K113" s="3"/>
      <c r="L113" s="3"/>
      <c r="M113" s="117"/>
      <c r="N113" s="117"/>
      <c r="O113" s="11"/>
      <c r="P113" s="4"/>
      <c r="Q113" s="4"/>
      <c r="R113" s="4"/>
    </row>
    <row r="114" spans="1:18" x14ac:dyDescent="0.25">
      <c r="A114" s="4"/>
      <c r="B114" s="4"/>
      <c r="C114" s="4"/>
      <c r="D114" s="1">
        <f>+D112+1</f>
        <v>82</v>
      </c>
      <c r="E114" t="s">
        <v>114</v>
      </c>
      <c r="M114" s="117"/>
      <c r="N114" s="117"/>
      <c r="O114" s="11"/>
      <c r="P114" s="4"/>
      <c r="Q114" s="4"/>
      <c r="R114" s="4"/>
    </row>
    <row r="115" spans="1:18" x14ac:dyDescent="0.25">
      <c r="A115" s="4"/>
      <c r="B115" s="4"/>
      <c r="C115" s="4"/>
      <c r="D115" s="1">
        <f>+D114+1</f>
        <v>83</v>
      </c>
      <c r="E115" t="s">
        <v>115</v>
      </c>
      <c r="M115" s="117"/>
      <c r="N115" s="117"/>
      <c r="O115" s="11"/>
      <c r="P115" s="4"/>
      <c r="Q115" s="4"/>
      <c r="R115" s="4"/>
    </row>
    <row r="116" spans="1:18" x14ac:dyDescent="0.25">
      <c r="A116" s="4"/>
      <c r="B116" s="4"/>
      <c r="C116" s="4"/>
      <c r="D116" s="1">
        <f>+D115+1</f>
        <v>84</v>
      </c>
      <c r="E116" t="s">
        <v>116</v>
      </c>
      <c r="M116" s="117"/>
      <c r="N116" s="117"/>
      <c r="O116" s="11"/>
      <c r="P116" s="4"/>
      <c r="Q116" s="4"/>
      <c r="R116" s="4"/>
    </row>
    <row r="117" spans="1:18" x14ac:dyDescent="0.25">
      <c r="A117" s="4"/>
      <c r="B117" s="4"/>
      <c r="C117" s="4"/>
      <c r="D117" s="1">
        <f>+D116+1</f>
        <v>85</v>
      </c>
      <c r="E117" t="s">
        <v>117</v>
      </c>
      <c r="M117" s="117"/>
      <c r="N117" s="117"/>
      <c r="O117" s="11"/>
      <c r="P117" s="4"/>
      <c r="Q117" s="4"/>
      <c r="R117" s="4"/>
    </row>
    <row r="118" spans="1:18" x14ac:dyDescent="0.25">
      <c r="A118" s="4"/>
      <c r="B118" s="4"/>
      <c r="C118" s="4"/>
      <c r="E118" s="2" t="s">
        <v>22</v>
      </c>
      <c r="F118" s="3"/>
      <c r="G118" s="3"/>
      <c r="H118" s="3"/>
      <c r="I118" s="3"/>
      <c r="J118" s="3"/>
      <c r="K118" s="3"/>
      <c r="L118" s="3"/>
      <c r="M118" s="117"/>
      <c r="N118" s="117"/>
      <c r="O118" s="11"/>
      <c r="P118" s="4"/>
      <c r="Q118" s="4"/>
      <c r="R118" s="4"/>
    </row>
    <row r="119" spans="1:18" x14ac:dyDescent="0.25">
      <c r="A119" s="4"/>
      <c r="B119" s="4"/>
      <c r="C119" s="4"/>
      <c r="D119" s="1">
        <f>+D117+1</f>
        <v>86</v>
      </c>
      <c r="E119" t="s">
        <v>118</v>
      </c>
      <c r="M119" s="117"/>
      <c r="N119" s="117"/>
      <c r="O119" s="11"/>
      <c r="P119" s="4"/>
      <c r="Q119" s="4"/>
      <c r="R119" s="4"/>
    </row>
    <row r="120" spans="1:18" x14ac:dyDescent="0.25">
      <c r="A120" s="4"/>
      <c r="B120" s="4"/>
      <c r="C120" s="4"/>
      <c r="D120" s="1">
        <f>+D119+1</f>
        <v>87</v>
      </c>
      <c r="E120" t="s">
        <v>119</v>
      </c>
      <c r="M120" s="117"/>
      <c r="N120" s="117"/>
      <c r="O120" s="11"/>
      <c r="P120" s="4"/>
      <c r="Q120" s="4"/>
      <c r="R120" s="4"/>
    </row>
    <row r="121" spans="1:18" x14ac:dyDescent="0.25">
      <c r="A121" s="4"/>
      <c r="B121" s="4"/>
      <c r="C121" s="4"/>
      <c r="D121" s="1">
        <f>+D120+1</f>
        <v>88</v>
      </c>
      <c r="E121" t="s">
        <v>120</v>
      </c>
      <c r="M121" s="117"/>
      <c r="N121" s="117"/>
      <c r="O121" s="11"/>
      <c r="P121" s="4"/>
      <c r="Q121" s="4"/>
      <c r="R121" s="4"/>
    </row>
    <row r="122" spans="1:18" x14ac:dyDescent="0.25">
      <c r="A122" s="4"/>
      <c r="B122" s="4"/>
      <c r="C122" s="4"/>
      <c r="D122" s="1"/>
      <c r="E122" s="2" t="s">
        <v>23</v>
      </c>
      <c r="F122" s="3"/>
      <c r="G122" s="3"/>
      <c r="H122" s="3"/>
      <c r="I122" s="3"/>
      <c r="J122" s="3"/>
      <c r="K122" s="3"/>
      <c r="L122" s="3"/>
      <c r="M122" s="117"/>
      <c r="N122" s="117"/>
      <c r="O122" s="11"/>
      <c r="P122" s="4"/>
      <c r="Q122" s="4"/>
      <c r="R122" s="4"/>
    </row>
    <row r="123" spans="1:18" x14ac:dyDescent="0.25">
      <c r="A123" s="4"/>
      <c r="B123" s="4"/>
      <c r="C123" s="4"/>
      <c r="D123" s="1">
        <f>+D121+1</f>
        <v>89</v>
      </c>
      <c r="E123" t="s">
        <v>122</v>
      </c>
      <c r="M123" s="117"/>
      <c r="N123" s="117"/>
      <c r="O123" s="11"/>
      <c r="P123" s="4"/>
      <c r="Q123" s="4"/>
      <c r="R123" s="4"/>
    </row>
    <row r="124" spans="1:18" x14ac:dyDescent="0.25">
      <c r="A124" s="4"/>
      <c r="B124" s="4"/>
      <c r="C124" s="4"/>
      <c r="D124" s="1">
        <f>+D123+1</f>
        <v>90</v>
      </c>
      <c r="E124" t="s">
        <v>121</v>
      </c>
      <c r="M124" s="117"/>
      <c r="N124" s="117"/>
      <c r="O124" s="11"/>
      <c r="P124" s="4"/>
      <c r="Q124" s="4"/>
      <c r="R124" s="4"/>
    </row>
    <row r="125" spans="1:18" x14ac:dyDescent="0.25">
      <c r="A125" s="4"/>
      <c r="B125" s="4"/>
      <c r="C125" s="4"/>
      <c r="D125" s="1">
        <f>+D124+1</f>
        <v>91</v>
      </c>
      <c r="E125" t="s">
        <v>123</v>
      </c>
      <c r="M125" s="117"/>
      <c r="N125" s="117"/>
      <c r="O125" s="11"/>
      <c r="P125" s="4"/>
      <c r="Q125" s="4"/>
      <c r="R125" s="4"/>
    </row>
    <row r="126" spans="1:18" x14ac:dyDescent="0.25">
      <c r="A126" s="4"/>
      <c r="B126" s="4"/>
      <c r="C126" s="4"/>
      <c r="E126" s="2" t="s">
        <v>24</v>
      </c>
      <c r="F126" s="3"/>
      <c r="G126" s="3"/>
      <c r="H126" s="3"/>
      <c r="I126" s="3"/>
      <c r="J126" s="3"/>
      <c r="K126" s="3"/>
      <c r="L126" s="3"/>
      <c r="M126" s="117"/>
      <c r="N126" s="117"/>
      <c r="O126" s="11"/>
      <c r="P126" s="4"/>
      <c r="Q126" s="4"/>
      <c r="R126" s="4"/>
    </row>
    <row r="127" spans="1:18" x14ac:dyDescent="0.25">
      <c r="A127" s="4"/>
      <c r="B127" s="4"/>
      <c r="C127" s="4"/>
      <c r="D127" s="1">
        <f>+D125+1</f>
        <v>92</v>
      </c>
      <c r="E127" t="s">
        <v>124</v>
      </c>
      <c r="M127" s="117"/>
      <c r="N127" s="117"/>
      <c r="O127" s="11"/>
      <c r="P127" s="4"/>
      <c r="Q127" s="4"/>
      <c r="R127" s="4"/>
    </row>
    <row r="128" spans="1:18" x14ac:dyDescent="0.25">
      <c r="A128" s="4"/>
      <c r="B128" s="4"/>
      <c r="C128" s="4"/>
      <c r="D128" s="1">
        <f>+D127+1</f>
        <v>93</v>
      </c>
      <c r="E128" t="s">
        <v>125</v>
      </c>
      <c r="M128" s="117"/>
      <c r="N128" s="117"/>
      <c r="O128" s="11"/>
      <c r="P128" s="4"/>
      <c r="Q128" s="4"/>
      <c r="R128" s="4"/>
    </row>
    <row r="129" spans="1:18" x14ac:dyDescent="0.25">
      <c r="A129" s="4"/>
      <c r="B129" s="4"/>
      <c r="C129" s="4"/>
      <c r="D129" s="1">
        <f>+D128+1</f>
        <v>94</v>
      </c>
      <c r="E129" t="s">
        <v>126</v>
      </c>
      <c r="M129" s="117"/>
      <c r="N129" s="117"/>
      <c r="O129" s="11"/>
      <c r="P129" s="4"/>
      <c r="Q129" s="4"/>
      <c r="R129" s="4"/>
    </row>
    <row r="130" spans="1:18" x14ac:dyDescent="0.25">
      <c r="A130" s="4"/>
      <c r="B130" s="4"/>
      <c r="C130" s="4"/>
      <c r="D130" s="13">
        <f t="shared" ref="D130:D131" si="3">+D129+1</f>
        <v>95</v>
      </c>
      <c r="E130" s="14" t="s">
        <v>127</v>
      </c>
      <c r="F130" s="14"/>
      <c r="G130" s="14"/>
      <c r="H130" s="14"/>
      <c r="I130" s="14"/>
      <c r="J130" s="14"/>
      <c r="K130" s="14"/>
      <c r="L130" s="14"/>
      <c r="M130" s="117"/>
      <c r="N130" s="120" t="s">
        <v>246</v>
      </c>
      <c r="O130" s="11"/>
      <c r="P130" s="4"/>
      <c r="Q130" s="4"/>
      <c r="R130" s="4"/>
    </row>
    <row r="131" spans="1:18" x14ac:dyDescent="0.25">
      <c r="A131" s="4"/>
      <c r="B131" s="4"/>
      <c r="C131" s="4"/>
      <c r="D131" s="1">
        <f t="shared" si="3"/>
        <v>96</v>
      </c>
      <c r="E131" t="s">
        <v>128</v>
      </c>
      <c r="M131" s="117"/>
      <c r="N131" s="117"/>
      <c r="O131" s="11"/>
      <c r="P131" s="4"/>
      <c r="Q131" s="4"/>
      <c r="R131" s="4"/>
    </row>
    <row r="132" spans="1:18" x14ac:dyDescent="0.25">
      <c r="A132" s="4"/>
      <c r="B132" s="4"/>
      <c r="C132" s="4"/>
      <c r="E132" s="2" t="s">
        <v>25</v>
      </c>
      <c r="F132" s="3"/>
      <c r="G132" s="3"/>
      <c r="H132" s="3"/>
      <c r="I132" s="3"/>
      <c r="J132" s="3"/>
      <c r="K132" s="3"/>
      <c r="L132" s="3"/>
      <c r="M132" s="117"/>
      <c r="N132" s="117"/>
      <c r="O132" s="11"/>
      <c r="P132" s="4"/>
      <c r="Q132" s="4"/>
      <c r="R132" s="4"/>
    </row>
    <row r="133" spans="1:18" x14ac:dyDescent="0.25">
      <c r="A133" s="4"/>
      <c r="B133" s="4"/>
      <c r="C133" s="4"/>
      <c r="D133" s="1">
        <f>+D131+1</f>
        <v>97</v>
      </c>
      <c r="E133" t="s">
        <v>129</v>
      </c>
      <c r="M133" s="117"/>
      <c r="N133" s="117"/>
      <c r="O133" s="11"/>
      <c r="P133" s="4"/>
      <c r="Q133" s="4"/>
      <c r="R133" s="4"/>
    </row>
    <row r="134" spans="1:18" x14ac:dyDescent="0.25">
      <c r="A134" s="4"/>
      <c r="B134" s="4"/>
      <c r="C134" s="4"/>
      <c r="D134" s="1">
        <f>+D133+1</f>
        <v>98</v>
      </c>
      <c r="E134" t="s">
        <v>130</v>
      </c>
      <c r="M134" s="117"/>
      <c r="N134" s="117"/>
      <c r="O134" s="11"/>
      <c r="P134" s="4"/>
      <c r="Q134" s="4"/>
      <c r="R134" s="4"/>
    </row>
    <row r="135" spans="1:18" x14ac:dyDescent="0.25">
      <c r="A135" s="4"/>
      <c r="B135" s="4"/>
      <c r="C135" s="4"/>
      <c r="D135" s="1">
        <f>+D134+1</f>
        <v>99</v>
      </c>
      <c r="E135" t="s">
        <v>131</v>
      </c>
      <c r="M135" s="117"/>
      <c r="N135" s="117"/>
      <c r="O135" s="11"/>
      <c r="P135" s="4"/>
      <c r="Q135" s="4"/>
      <c r="R135" s="4"/>
    </row>
    <row r="136" spans="1:18" x14ac:dyDescent="0.25">
      <c r="A136" s="4"/>
      <c r="B136" s="4"/>
      <c r="C136" s="4"/>
      <c r="D136" s="1">
        <f t="shared" ref="D136" si="4">+D135+1</f>
        <v>100</v>
      </c>
      <c r="E136" t="s">
        <v>132</v>
      </c>
      <c r="M136" s="117"/>
      <c r="N136" s="117"/>
      <c r="O136" s="11"/>
      <c r="P136" s="4"/>
      <c r="Q136" s="4"/>
      <c r="R136" s="4"/>
    </row>
    <row r="137" spans="1:18" x14ac:dyDescent="0.25">
      <c r="A137" s="4"/>
      <c r="B137" s="4"/>
      <c r="C137" s="4"/>
      <c r="D137" s="1"/>
      <c r="E137" s="2" t="s">
        <v>26</v>
      </c>
      <c r="F137" s="3"/>
      <c r="G137" s="3"/>
      <c r="H137" s="3"/>
      <c r="I137" s="3"/>
      <c r="J137" s="3"/>
      <c r="K137" s="3"/>
      <c r="L137" s="3"/>
      <c r="M137" s="117"/>
      <c r="N137" s="117"/>
      <c r="O137" s="11"/>
      <c r="P137" s="4"/>
      <c r="Q137" s="4"/>
      <c r="R137" s="4"/>
    </row>
    <row r="138" spans="1:18" x14ac:dyDescent="0.25">
      <c r="A138" s="4"/>
      <c r="B138" s="4"/>
      <c r="C138" s="4"/>
      <c r="D138" s="1">
        <f>+D136+1</f>
        <v>101</v>
      </c>
      <c r="E138" t="s">
        <v>136</v>
      </c>
      <c r="M138" s="117"/>
      <c r="N138" s="117"/>
      <c r="O138" s="11"/>
      <c r="P138" s="4"/>
      <c r="Q138" s="4"/>
      <c r="R138" s="4"/>
    </row>
    <row r="139" spans="1:18" x14ac:dyDescent="0.25">
      <c r="A139" s="4"/>
      <c r="B139" s="4"/>
      <c r="C139" s="4"/>
      <c r="D139" s="1">
        <f>+D138+1</f>
        <v>102</v>
      </c>
      <c r="E139" t="s">
        <v>133</v>
      </c>
      <c r="M139" s="117"/>
      <c r="N139" s="117"/>
      <c r="O139" s="11"/>
      <c r="P139" s="4"/>
      <c r="Q139" s="4"/>
      <c r="R139" s="4"/>
    </row>
    <row r="140" spans="1:18" x14ac:dyDescent="0.25">
      <c r="A140" s="4"/>
      <c r="B140" s="4"/>
      <c r="C140" s="4"/>
      <c r="D140" s="1">
        <f>+D139+1</f>
        <v>103</v>
      </c>
      <c r="E140" t="s">
        <v>134</v>
      </c>
      <c r="M140" s="117"/>
      <c r="N140" s="117"/>
      <c r="O140" s="11"/>
      <c r="P140" s="4"/>
      <c r="Q140" s="4"/>
      <c r="R140" s="4"/>
    </row>
    <row r="141" spans="1:18" x14ac:dyDescent="0.25">
      <c r="A141" s="4"/>
      <c r="B141" s="4"/>
      <c r="C141" s="4"/>
      <c r="D141" s="1">
        <f t="shared" ref="D141:D144" si="5">+D140+1</f>
        <v>104</v>
      </c>
      <c r="E141" t="s">
        <v>135</v>
      </c>
      <c r="M141" s="117"/>
      <c r="N141" s="117"/>
      <c r="O141" s="11"/>
      <c r="P141" s="4"/>
      <c r="Q141" s="4"/>
      <c r="R141" s="4"/>
    </row>
    <row r="142" spans="1:18" x14ac:dyDescent="0.25">
      <c r="A142" s="4"/>
      <c r="B142" s="4"/>
      <c r="C142" s="4"/>
      <c r="D142" s="1">
        <f t="shared" si="5"/>
        <v>105</v>
      </c>
      <c r="E142" t="s">
        <v>137</v>
      </c>
      <c r="M142" s="117"/>
      <c r="N142" s="117"/>
      <c r="O142" s="11"/>
      <c r="P142" s="4"/>
      <c r="Q142" s="4"/>
      <c r="R142" s="4"/>
    </row>
    <row r="143" spans="1:18" x14ac:dyDescent="0.25">
      <c r="A143" s="4"/>
      <c r="B143" s="4"/>
      <c r="C143" s="4"/>
      <c r="D143" s="1">
        <f t="shared" si="5"/>
        <v>106</v>
      </c>
      <c r="E143" t="s">
        <v>138</v>
      </c>
      <c r="M143" s="117"/>
      <c r="N143" s="117"/>
      <c r="O143" s="11"/>
      <c r="P143" s="4"/>
      <c r="Q143" s="4"/>
      <c r="R143" s="4"/>
    </row>
    <row r="144" spans="1:18" x14ac:dyDescent="0.25">
      <c r="A144" s="4"/>
      <c r="B144" s="4"/>
      <c r="C144" s="4"/>
      <c r="D144" s="1">
        <f t="shared" si="5"/>
        <v>107</v>
      </c>
      <c r="E144" t="s">
        <v>139</v>
      </c>
      <c r="M144" s="117"/>
      <c r="N144" s="117"/>
      <c r="O144" s="11"/>
      <c r="P144" s="4"/>
      <c r="Q144" s="4"/>
      <c r="R144" s="4"/>
    </row>
    <row r="145" spans="1:18" x14ac:dyDescent="0.25">
      <c r="A145" s="4"/>
      <c r="B145" s="4"/>
      <c r="C145" s="4"/>
      <c r="E145" s="2" t="s">
        <v>27</v>
      </c>
      <c r="F145" s="3"/>
      <c r="G145" s="3"/>
      <c r="H145" s="3"/>
      <c r="I145" s="3"/>
      <c r="J145" s="3"/>
      <c r="K145" s="3"/>
      <c r="L145" s="3"/>
      <c r="M145" s="117"/>
      <c r="N145" s="117"/>
      <c r="O145" s="11"/>
      <c r="P145" s="4"/>
      <c r="Q145" s="4"/>
      <c r="R145" s="4"/>
    </row>
    <row r="146" spans="1:18" x14ac:dyDescent="0.25">
      <c r="A146" s="4"/>
      <c r="B146" s="4"/>
      <c r="C146" s="4"/>
      <c r="D146" s="1">
        <f>+D144+1</f>
        <v>108</v>
      </c>
      <c r="E146" t="s">
        <v>140</v>
      </c>
      <c r="M146" s="117"/>
      <c r="N146" s="117"/>
      <c r="O146" s="11"/>
      <c r="P146" s="4"/>
      <c r="Q146" s="4"/>
      <c r="R146" s="4"/>
    </row>
    <row r="147" spans="1:18" x14ac:dyDescent="0.25">
      <c r="A147" s="4"/>
      <c r="B147" s="4"/>
      <c r="C147" s="4"/>
      <c r="D147" s="1">
        <f>+D146+1</f>
        <v>109</v>
      </c>
      <c r="E147" t="s">
        <v>141</v>
      </c>
      <c r="M147" s="117"/>
      <c r="N147" s="117"/>
      <c r="O147" s="11"/>
      <c r="P147" s="4"/>
      <c r="Q147" s="4"/>
      <c r="R147" s="4"/>
    </row>
    <row r="148" spans="1:18" x14ac:dyDescent="0.25">
      <c r="A148" s="4"/>
      <c r="B148" s="4"/>
      <c r="C148" s="4"/>
      <c r="D148" s="1">
        <f>+D147+1</f>
        <v>110</v>
      </c>
      <c r="E148" t="s">
        <v>142</v>
      </c>
      <c r="M148" s="117"/>
      <c r="N148" s="117"/>
      <c r="O148" s="11"/>
      <c r="P148" s="4"/>
      <c r="Q148" s="4"/>
      <c r="R148" s="4"/>
    </row>
    <row r="149" spans="1:18" x14ac:dyDescent="0.25">
      <c r="A149" s="4"/>
      <c r="B149" s="4"/>
      <c r="C149" s="4"/>
      <c r="D149" s="1">
        <f t="shared" ref="D149:D150" si="6">+D148+1</f>
        <v>111</v>
      </c>
      <c r="E149" t="s">
        <v>143</v>
      </c>
      <c r="M149" s="117"/>
      <c r="N149" s="117"/>
      <c r="O149" s="11"/>
      <c r="P149" s="4"/>
      <c r="Q149" s="4"/>
      <c r="R149" s="4"/>
    </row>
    <row r="150" spans="1:18" x14ac:dyDescent="0.25">
      <c r="A150" s="4"/>
      <c r="B150" s="4"/>
      <c r="C150" s="4"/>
      <c r="D150" s="1">
        <f t="shared" si="6"/>
        <v>112</v>
      </c>
      <c r="E150" t="s">
        <v>144</v>
      </c>
      <c r="M150" s="117"/>
      <c r="N150" s="117"/>
      <c r="O150" s="11"/>
      <c r="P150" s="4"/>
      <c r="Q150" s="4"/>
      <c r="R150" s="4"/>
    </row>
    <row r="151" spans="1:18" x14ac:dyDescent="0.25">
      <c r="A151" s="4"/>
      <c r="B151" s="4"/>
      <c r="C151" s="4"/>
      <c r="D151" s="1"/>
      <c r="E151" s="2" t="s">
        <v>28</v>
      </c>
      <c r="F151" s="3"/>
      <c r="G151" s="3"/>
      <c r="H151" s="3"/>
      <c r="I151" s="3"/>
      <c r="J151" s="3"/>
      <c r="K151" s="3"/>
      <c r="L151" s="3"/>
      <c r="M151" s="117"/>
      <c r="N151" s="117"/>
      <c r="O151" s="11"/>
      <c r="P151" s="4"/>
      <c r="Q151" s="4"/>
      <c r="R151" s="4"/>
    </row>
    <row r="152" spans="1:18" x14ac:dyDescent="0.25">
      <c r="A152" s="4"/>
      <c r="B152" s="4"/>
      <c r="C152" s="4"/>
      <c r="D152" s="1">
        <f>+D150+1</f>
        <v>113</v>
      </c>
      <c r="E152" t="s">
        <v>145</v>
      </c>
      <c r="M152" s="117"/>
      <c r="N152" s="117"/>
      <c r="O152" s="11"/>
      <c r="P152" s="4"/>
      <c r="Q152" s="4"/>
      <c r="R152" s="4"/>
    </row>
    <row r="153" spans="1:18" x14ac:dyDescent="0.25">
      <c r="A153" s="4"/>
      <c r="B153" s="4"/>
      <c r="C153" s="4"/>
      <c r="D153" s="1">
        <f>+D152+1</f>
        <v>114</v>
      </c>
      <c r="E153" t="s">
        <v>146</v>
      </c>
      <c r="M153" s="117"/>
      <c r="N153" s="117"/>
      <c r="O153" s="11"/>
      <c r="P153" s="4"/>
      <c r="Q153" s="4"/>
      <c r="R153" s="4"/>
    </row>
    <row r="154" spans="1:18" x14ac:dyDescent="0.25">
      <c r="A154" s="4"/>
      <c r="B154" s="4"/>
      <c r="C154" s="4"/>
      <c r="D154" s="1">
        <f>+D153+1</f>
        <v>115</v>
      </c>
      <c r="E154" t="s">
        <v>147</v>
      </c>
      <c r="M154" s="117"/>
      <c r="N154" s="117"/>
      <c r="O154" s="11"/>
      <c r="P154" s="4"/>
      <c r="Q154" s="4"/>
      <c r="R154" s="4"/>
    </row>
    <row r="155" spans="1:18" x14ac:dyDescent="0.25">
      <c r="A155" s="4"/>
      <c r="B155" s="4"/>
      <c r="C155" s="4"/>
      <c r="D155" s="1">
        <f t="shared" ref="D155" si="7">+D154+1</f>
        <v>116</v>
      </c>
      <c r="E155" t="s">
        <v>148</v>
      </c>
      <c r="M155" s="117"/>
      <c r="N155" s="117"/>
      <c r="O155" s="11"/>
      <c r="P155" s="4"/>
      <c r="Q155" s="4"/>
      <c r="R155" s="4"/>
    </row>
    <row r="156" spans="1:18" x14ac:dyDescent="0.25">
      <c r="A156" s="4"/>
      <c r="B156" s="4"/>
      <c r="C156" s="4"/>
      <c r="D156" s="1"/>
      <c r="E156" s="2" t="s">
        <v>29</v>
      </c>
      <c r="F156" s="3"/>
      <c r="G156" s="3"/>
      <c r="H156" s="3"/>
      <c r="I156" s="3"/>
      <c r="J156" s="3"/>
      <c r="K156" s="3"/>
      <c r="L156" s="3"/>
      <c r="M156" s="117"/>
      <c r="N156" s="117"/>
      <c r="O156" s="11"/>
      <c r="P156" s="4"/>
      <c r="Q156" s="4"/>
      <c r="R156" s="4"/>
    </row>
    <row r="157" spans="1:18" x14ac:dyDescent="0.25">
      <c r="A157" s="4"/>
      <c r="B157" s="4"/>
      <c r="C157" s="4"/>
      <c r="D157" s="1">
        <f>+D155+1</f>
        <v>117</v>
      </c>
      <c r="E157" t="s">
        <v>149</v>
      </c>
      <c r="M157" s="117"/>
      <c r="N157" s="117"/>
      <c r="O157" s="11"/>
      <c r="P157" s="4"/>
      <c r="Q157" s="4"/>
      <c r="R157" s="4"/>
    </row>
    <row r="158" spans="1:18" x14ac:dyDescent="0.25">
      <c r="A158" s="4"/>
      <c r="B158" s="4"/>
      <c r="C158" s="4"/>
      <c r="D158" s="1">
        <f>+D157+1</f>
        <v>118</v>
      </c>
      <c r="E158" t="s">
        <v>150</v>
      </c>
      <c r="M158" s="117"/>
      <c r="N158" s="117"/>
      <c r="O158" s="11"/>
      <c r="P158" s="4"/>
      <c r="Q158" s="4"/>
      <c r="R158" s="4"/>
    </row>
    <row r="159" spans="1:18" x14ac:dyDescent="0.25">
      <c r="A159" s="4"/>
      <c r="B159" s="4"/>
      <c r="C159" s="4"/>
      <c r="D159" s="1">
        <f>+D158+1</f>
        <v>119</v>
      </c>
      <c r="E159" t="s">
        <v>151</v>
      </c>
      <c r="M159" s="117"/>
      <c r="N159" s="117"/>
      <c r="O159" s="11"/>
      <c r="P159" s="4"/>
      <c r="Q159" s="4"/>
      <c r="R159" s="4"/>
    </row>
    <row r="160" spans="1:18" x14ac:dyDescent="0.25">
      <c r="A160" s="4"/>
      <c r="B160" s="4"/>
      <c r="C160" s="4"/>
      <c r="D160" s="1">
        <f t="shared" ref="D160" si="8">+D159+1</f>
        <v>120</v>
      </c>
      <c r="E160" t="s">
        <v>152</v>
      </c>
      <c r="M160" s="117"/>
      <c r="N160" s="117"/>
      <c r="O160" s="11"/>
      <c r="P160" s="4"/>
      <c r="Q160" s="4"/>
      <c r="R160" s="4"/>
    </row>
    <row r="161" spans="1:18" x14ac:dyDescent="0.25">
      <c r="A161" s="4"/>
      <c r="B161" s="4"/>
      <c r="C161" s="4"/>
      <c r="D161" s="1"/>
      <c r="E161" s="2" t="s">
        <v>30</v>
      </c>
      <c r="F161" s="3"/>
      <c r="G161" s="3"/>
      <c r="H161" s="3"/>
      <c r="I161" s="3"/>
      <c r="J161" s="3"/>
      <c r="K161" s="3"/>
      <c r="L161" s="3"/>
      <c r="M161" s="117"/>
      <c r="N161" s="117"/>
      <c r="O161" s="11"/>
      <c r="P161" s="4"/>
      <c r="Q161" s="4"/>
      <c r="R161" s="4"/>
    </row>
    <row r="162" spans="1:18" x14ac:dyDescent="0.25">
      <c r="A162" s="4"/>
      <c r="B162" s="4"/>
      <c r="C162" s="4"/>
      <c r="D162" s="1">
        <f>+D160+1</f>
        <v>121</v>
      </c>
      <c r="E162" t="s">
        <v>153</v>
      </c>
      <c r="M162" s="117"/>
      <c r="N162" s="117"/>
      <c r="O162" s="11"/>
      <c r="P162" s="4"/>
      <c r="Q162" s="4"/>
      <c r="R162" s="4"/>
    </row>
    <row r="163" spans="1:18" x14ac:dyDescent="0.25">
      <c r="A163" s="4"/>
      <c r="B163" s="4"/>
      <c r="C163" s="4"/>
      <c r="D163" s="1">
        <f>+D162+1</f>
        <v>122</v>
      </c>
      <c r="E163" t="s">
        <v>154</v>
      </c>
      <c r="M163" s="117"/>
      <c r="N163" s="117"/>
      <c r="O163" s="11"/>
      <c r="P163" s="4"/>
      <c r="Q163" s="4"/>
      <c r="R163" s="4"/>
    </row>
    <row r="164" spans="1:18" x14ac:dyDescent="0.25">
      <c r="A164" s="4"/>
      <c r="B164" s="4"/>
      <c r="C164" s="4"/>
      <c r="D164" s="1">
        <f>+D163+1</f>
        <v>123</v>
      </c>
      <c r="E164" t="s">
        <v>155</v>
      </c>
      <c r="M164" s="117"/>
      <c r="N164" s="117"/>
      <c r="O164" s="11"/>
      <c r="P164" s="4"/>
      <c r="Q164" s="4"/>
      <c r="R164" s="4"/>
    </row>
    <row r="165" spans="1:18" x14ac:dyDescent="0.25">
      <c r="A165" s="4"/>
      <c r="B165" s="4"/>
      <c r="C165" s="4"/>
      <c r="D165" s="1"/>
      <c r="E165" s="2" t="s">
        <v>31</v>
      </c>
      <c r="F165" s="3"/>
      <c r="G165" s="3"/>
      <c r="H165" s="3"/>
      <c r="I165" s="3"/>
      <c r="J165" s="3"/>
      <c r="K165" s="3"/>
      <c r="L165" s="3"/>
      <c r="M165" s="117"/>
      <c r="N165" s="117"/>
      <c r="O165" s="11"/>
      <c r="P165" s="4"/>
      <c r="Q165" s="4"/>
      <c r="R165" s="4"/>
    </row>
    <row r="166" spans="1:18" x14ac:dyDescent="0.25">
      <c r="A166" s="4"/>
      <c r="B166" s="4"/>
      <c r="C166" s="4"/>
      <c r="D166" s="1">
        <f>+D164+1</f>
        <v>124</v>
      </c>
      <c r="E166" t="s">
        <v>156</v>
      </c>
      <c r="M166" s="117"/>
      <c r="N166" s="117"/>
      <c r="O166" s="11"/>
      <c r="P166" s="4"/>
      <c r="Q166" s="4"/>
      <c r="R166" s="4"/>
    </row>
    <row r="167" spans="1:18" x14ac:dyDescent="0.25">
      <c r="A167" s="4"/>
      <c r="B167" s="4"/>
      <c r="C167" s="4"/>
      <c r="D167" s="1">
        <f>+D166+1</f>
        <v>125</v>
      </c>
      <c r="E167" t="s">
        <v>157</v>
      </c>
      <c r="M167" s="117"/>
      <c r="N167" s="117"/>
      <c r="O167" s="11"/>
      <c r="P167" s="4"/>
      <c r="Q167" s="4"/>
      <c r="R167" s="4"/>
    </row>
    <row r="168" spans="1:18" x14ac:dyDescent="0.25">
      <c r="A168" s="4"/>
      <c r="B168" s="4"/>
      <c r="C168" s="4"/>
      <c r="D168" s="1">
        <f>+D167+1</f>
        <v>126</v>
      </c>
      <c r="E168" t="s">
        <v>158</v>
      </c>
      <c r="M168" s="117"/>
      <c r="N168" s="117"/>
      <c r="O168" s="11"/>
      <c r="P168" s="4"/>
      <c r="Q168" s="4"/>
      <c r="R168" s="4"/>
    </row>
    <row r="169" spans="1:18" x14ac:dyDescent="0.25">
      <c r="A169" s="4"/>
      <c r="B169" s="4"/>
      <c r="C169" s="4"/>
      <c r="D169" s="1">
        <f>+D168+1</f>
        <v>127</v>
      </c>
      <c r="E169" t="s">
        <v>159</v>
      </c>
      <c r="M169" s="117"/>
      <c r="N169" s="117"/>
      <c r="O169" s="11"/>
      <c r="P169" s="4"/>
      <c r="Q169" s="4"/>
      <c r="R169" s="4"/>
    </row>
    <row r="170" spans="1:18" x14ac:dyDescent="0.25">
      <c r="A170" s="4"/>
      <c r="B170" s="4"/>
      <c r="C170" s="4"/>
      <c r="E170" s="2" t="s">
        <v>32</v>
      </c>
      <c r="F170" s="3"/>
      <c r="G170" s="3"/>
      <c r="H170" s="3"/>
      <c r="I170" s="3"/>
      <c r="J170" s="3"/>
      <c r="K170" s="3"/>
      <c r="L170" s="3"/>
      <c r="M170" s="117"/>
      <c r="N170" s="117"/>
      <c r="O170" s="11"/>
      <c r="P170" s="4"/>
      <c r="Q170" s="4"/>
      <c r="R170" s="4"/>
    </row>
    <row r="171" spans="1:18" x14ac:dyDescent="0.25">
      <c r="A171" s="4"/>
      <c r="B171" s="4"/>
      <c r="C171" s="4"/>
      <c r="D171" s="1">
        <f>+D169+1</f>
        <v>128</v>
      </c>
      <c r="E171" t="s">
        <v>160</v>
      </c>
      <c r="M171" s="117"/>
      <c r="N171" s="117"/>
      <c r="O171" s="11"/>
      <c r="P171" s="4"/>
      <c r="Q171" s="4"/>
      <c r="R171" s="4"/>
    </row>
    <row r="172" spans="1:18" x14ac:dyDescent="0.25">
      <c r="A172" s="4"/>
      <c r="B172" s="4"/>
      <c r="C172" s="4"/>
      <c r="D172" s="1">
        <f>+D171+1</f>
        <v>129</v>
      </c>
      <c r="E172" t="s">
        <v>161</v>
      </c>
      <c r="M172" s="117"/>
      <c r="N172" s="117"/>
      <c r="O172" s="11"/>
      <c r="P172" s="4"/>
      <c r="Q172" s="4"/>
      <c r="R172" s="4"/>
    </row>
    <row r="173" spans="1:18" x14ac:dyDescent="0.25">
      <c r="A173" s="4"/>
      <c r="B173" s="4"/>
      <c r="C173" s="4"/>
      <c r="D173" s="1">
        <f>+D172+1</f>
        <v>130</v>
      </c>
      <c r="E173" t="s">
        <v>162</v>
      </c>
      <c r="M173" s="117"/>
      <c r="N173" s="117"/>
      <c r="O173" s="11"/>
      <c r="P173" s="4"/>
      <c r="Q173" s="4"/>
      <c r="R173" s="4"/>
    </row>
    <row r="174" spans="1:18" x14ac:dyDescent="0.25">
      <c r="A174" s="4"/>
      <c r="B174" s="4"/>
      <c r="C174" s="4"/>
      <c r="D174" s="1">
        <f>+D173+1</f>
        <v>131</v>
      </c>
      <c r="E174" t="s">
        <v>163</v>
      </c>
      <c r="M174" s="117"/>
      <c r="N174" s="117"/>
      <c r="O174" s="11"/>
      <c r="P174" s="4"/>
      <c r="Q174" s="4"/>
      <c r="R174" s="4"/>
    </row>
    <row r="175" spans="1:18" x14ac:dyDescent="0.25">
      <c r="A175" s="4"/>
      <c r="B175" s="4"/>
      <c r="C175" s="4"/>
      <c r="D175" s="1">
        <f>+D174+1</f>
        <v>132</v>
      </c>
      <c r="E175" t="s">
        <v>164</v>
      </c>
      <c r="M175" s="117"/>
      <c r="N175" s="117"/>
      <c r="O175" s="11"/>
      <c r="P175" s="4"/>
      <c r="Q175" s="4"/>
      <c r="R175" s="4"/>
    </row>
    <row r="176" spans="1:18" x14ac:dyDescent="0.25">
      <c r="A176" s="4"/>
      <c r="B176" s="4"/>
      <c r="C176" s="4"/>
      <c r="E176" s="2" t="s">
        <v>33</v>
      </c>
      <c r="F176" s="3"/>
      <c r="G176" s="3"/>
      <c r="H176" s="3"/>
      <c r="I176" s="3"/>
      <c r="J176" s="3"/>
      <c r="K176" s="3"/>
      <c r="L176" s="3"/>
      <c r="M176" s="117"/>
      <c r="N176" s="117"/>
      <c r="O176" s="11"/>
      <c r="P176" s="4"/>
      <c r="Q176" s="4"/>
      <c r="R176" s="4"/>
    </row>
    <row r="177" spans="1:18" x14ac:dyDescent="0.25">
      <c r="A177" s="4"/>
      <c r="B177" s="4"/>
      <c r="C177" s="4"/>
      <c r="D177" s="1">
        <f>+D175+1</f>
        <v>133</v>
      </c>
      <c r="E177" t="s">
        <v>165</v>
      </c>
      <c r="M177" s="117"/>
      <c r="N177" s="117"/>
      <c r="O177" s="11"/>
      <c r="P177" s="4"/>
      <c r="Q177" s="4"/>
      <c r="R177" s="4"/>
    </row>
    <row r="178" spans="1:18" x14ac:dyDescent="0.25">
      <c r="A178" s="4"/>
      <c r="B178" s="4"/>
      <c r="C178" s="4"/>
      <c r="D178" s="1">
        <f>+D177+1</f>
        <v>134</v>
      </c>
      <c r="E178" t="s">
        <v>166</v>
      </c>
      <c r="M178" s="117"/>
      <c r="N178" s="117"/>
      <c r="O178" s="11"/>
      <c r="P178" s="4"/>
      <c r="Q178" s="4"/>
      <c r="R178" s="4"/>
    </row>
    <row r="179" spans="1:18" x14ac:dyDescent="0.25">
      <c r="A179" s="4"/>
      <c r="B179" s="4"/>
      <c r="C179" s="4"/>
      <c r="D179" s="1">
        <f>+D178+1</f>
        <v>135</v>
      </c>
      <c r="E179" t="s">
        <v>167</v>
      </c>
      <c r="M179" s="117"/>
      <c r="N179" s="117"/>
      <c r="O179" s="11"/>
      <c r="P179" s="4"/>
      <c r="Q179" s="4"/>
      <c r="R179" s="4"/>
    </row>
    <row r="180" spans="1:18" x14ac:dyDescent="0.25">
      <c r="A180" s="4"/>
      <c r="B180" s="4"/>
      <c r="C180" s="4"/>
      <c r="D180" s="1">
        <f>+D179+1</f>
        <v>136</v>
      </c>
      <c r="E180" t="s">
        <v>168</v>
      </c>
      <c r="M180" s="117"/>
      <c r="N180" s="117"/>
      <c r="O180" s="11"/>
      <c r="P180" s="4"/>
      <c r="Q180" s="4"/>
      <c r="R180" s="4"/>
    </row>
    <row r="181" spans="1:18" x14ac:dyDescent="0.25">
      <c r="A181" s="4"/>
      <c r="B181" s="4"/>
      <c r="C181" s="4"/>
      <c r="D181" s="1">
        <f>+D180+1</f>
        <v>137</v>
      </c>
      <c r="E181" t="s">
        <v>169</v>
      </c>
      <c r="M181" s="117"/>
      <c r="N181" s="117"/>
      <c r="O181" s="11"/>
      <c r="P181" s="4"/>
      <c r="Q181" s="4"/>
      <c r="R181" s="4"/>
    </row>
    <row r="182" spans="1:18" ht="1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117"/>
      <c r="N182" s="117"/>
      <c r="O182" s="4"/>
      <c r="P182" s="4"/>
      <c r="Q182" s="4"/>
      <c r="R182" s="4"/>
    </row>
  </sheetData>
  <mergeCells count="1">
    <mergeCell ref="G3:I4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56ABD-7D12-4A1D-852B-F3914F8D4FA1}">
  <dimension ref="B1:D10"/>
  <sheetViews>
    <sheetView topLeftCell="A16" zoomScale="145" zoomScaleNormal="145" workbookViewId="0">
      <selection activeCell="H19" sqref="H19"/>
    </sheetView>
  </sheetViews>
  <sheetFormatPr baseColWidth="10" defaultRowHeight="15" x14ac:dyDescent="0.25"/>
  <cols>
    <col min="13" max="13" width="8" bestFit="1" customWidth="1"/>
  </cols>
  <sheetData>
    <row r="1" spans="2:4" x14ac:dyDescent="0.25">
      <c r="B1" s="1"/>
    </row>
    <row r="2" spans="2:4" ht="15.75" x14ac:dyDescent="0.25">
      <c r="D2" s="92" t="s">
        <v>222</v>
      </c>
    </row>
    <row r="3" spans="2:4" ht="15.75" x14ac:dyDescent="0.25">
      <c r="D3" s="92"/>
    </row>
    <row r="4" spans="2:4" ht="15.75" x14ac:dyDescent="0.25">
      <c r="D4" s="92"/>
    </row>
    <row r="5" spans="2:4" ht="15.75" x14ac:dyDescent="0.25">
      <c r="D5" s="92"/>
    </row>
    <row r="6" spans="2:4" ht="15.75" x14ac:dyDescent="0.25">
      <c r="D6" s="92"/>
    </row>
    <row r="7" spans="2:4" ht="15.75" x14ac:dyDescent="0.25">
      <c r="D7" s="92"/>
    </row>
    <row r="8" spans="2:4" ht="15.75" x14ac:dyDescent="0.25">
      <c r="D8" s="92"/>
    </row>
    <row r="9" spans="2:4" x14ac:dyDescent="0.25">
      <c r="B9" s="1"/>
    </row>
    <row r="10" spans="2:4" x14ac:dyDescent="0.25">
      <c r="B10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991AB-79B9-4963-B63E-CB5E5EE3BC91}">
  <dimension ref="A1:M87"/>
  <sheetViews>
    <sheetView zoomScale="110" zoomScaleNormal="110" workbookViewId="0">
      <selection activeCell="E90" sqref="E90"/>
    </sheetView>
  </sheetViews>
  <sheetFormatPr baseColWidth="10" defaultRowHeight="15" x14ac:dyDescent="0.25"/>
  <cols>
    <col min="1" max="1" width="6.85546875" customWidth="1"/>
    <col min="2" max="3" width="8.7109375" customWidth="1"/>
    <col min="4" max="13" width="10" bestFit="1" customWidth="1"/>
    <col min="14" max="16" width="8.7109375" customWidth="1"/>
  </cols>
  <sheetData>
    <row r="1" spans="1:13" s="15" customFormat="1" ht="18.75" x14ac:dyDescent="0.3">
      <c r="A1" s="62">
        <v>18</v>
      </c>
      <c r="B1" s="62" t="s">
        <v>50</v>
      </c>
    </row>
    <row r="3" spans="1:13" x14ac:dyDescent="0.25">
      <c r="B3" s="33" t="s">
        <v>178</v>
      </c>
      <c r="C3" s="34"/>
      <c r="D3" s="34"/>
      <c r="E3" s="34"/>
      <c r="F3" s="35">
        <v>0.3</v>
      </c>
    </row>
    <row r="5" spans="1:13" x14ac:dyDescent="0.25">
      <c r="B5" s="24" t="s">
        <v>179</v>
      </c>
      <c r="C5" s="25"/>
      <c r="D5" s="25"/>
      <c r="E5" s="25"/>
      <c r="F5" s="26"/>
    </row>
    <row r="6" spans="1:13" x14ac:dyDescent="0.25">
      <c r="B6" s="27" t="s">
        <v>180</v>
      </c>
      <c r="C6" s="28"/>
      <c r="D6" s="28"/>
      <c r="E6" s="28"/>
      <c r="F6" s="29">
        <v>9000000</v>
      </c>
    </row>
    <row r="7" spans="1:13" x14ac:dyDescent="0.25">
      <c r="B7" s="30" t="s">
        <v>184</v>
      </c>
      <c r="C7" s="31"/>
      <c r="D7" s="31"/>
      <c r="E7" s="31"/>
      <c r="F7" s="32">
        <v>4</v>
      </c>
    </row>
    <row r="8" spans="1:13" ht="15.75" thickBot="1" x14ac:dyDescent="0.3"/>
    <row r="9" spans="1:13" x14ac:dyDescent="0.25">
      <c r="B9" s="20" t="s">
        <v>182</v>
      </c>
      <c r="C9" s="21"/>
      <c r="D9" s="21"/>
      <c r="E9" s="21"/>
      <c r="F9" s="21"/>
      <c r="G9" s="41"/>
    </row>
    <row r="10" spans="1:13" x14ac:dyDescent="0.25">
      <c r="B10" s="37" t="s">
        <v>181</v>
      </c>
      <c r="C10" s="36"/>
      <c r="D10" s="36"/>
      <c r="E10" s="36"/>
      <c r="F10" s="36"/>
      <c r="G10" s="42">
        <f>+F6/D11</f>
        <v>900000</v>
      </c>
    </row>
    <row r="11" spans="1:13" ht="15.75" thickBot="1" x14ac:dyDescent="0.3">
      <c r="B11" s="22" t="s">
        <v>186</v>
      </c>
      <c r="C11" s="23"/>
      <c r="D11" s="23">
        <v>10</v>
      </c>
      <c r="E11" s="23"/>
      <c r="F11" s="23"/>
      <c r="G11" s="43"/>
    </row>
    <row r="12" spans="1:13" x14ac:dyDescent="0.25">
      <c r="B12" s="16" t="s">
        <v>185</v>
      </c>
      <c r="C12" s="17"/>
      <c r="D12" s="17"/>
      <c r="E12" s="17"/>
      <c r="F12" s="17"/>
      <c r="G12" s="44"/>
    </row>
    <row r="13" spans="1:13" ht="15.75" thickBot="1" x14ac:dyDescent="0.3">
      <c r="B13" s="18" t="s">
        <v>183</v>
      </c>
      <c r="C13" s="19"/>
      <c r="D13" s="19"/>
      <c r="E13" s="19"/>
      <c r="F13" s="19"/>
      <c r="G13" s="45">
        <f>+F6/F7</f>
        <v>2250000</v>
      </c>
    </row>
    <row r="14" spans="1:13" ht="15.75" thickBot="1" x14ac:dyDescent="0.3"/>
    <row r="15" spans="1:13" ht="15.75" thickBot="1" x14ac:dyDescent="0.3">
      <c r="B15" s="38" t="s">
        <v>187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</row>
    <row r="16" spans="1:13" ht="15.75" thickBot="1" x14ac:dyDescent="0.3"/>
    <row r="17" spans="2:13" ht="15.75" thickBot="1" x14ac:dyDescent="0.3">
      <c r="B17" s="48"/>
      <c r="C17" s="49"/>
      <c r="D17" s="50">
        <v>1</v>
      </c>
      <c r="E17" s="50">
        <f>+D17+1</f>
        <v>2</v>
      </c>
      <c r="F17" s="50">
        <f t="shared" ref="F17:M17" si="0">+E17+1</f>
        <v>3</v>
      </c>
      <c r="G17" s="50">
        <f t="shared" si="0"/>
        <v>4</v>
      </c>
      <c r="H17" s="50">
        <f t="shared" si="0"/>
        <v>5</v>
      </c>
      <c r="I17" s="50">
        <f t="shared" si="0"/>
        <v>6</v>
      </c>
      <c r="J17" s="50">
        <f t="shared" si="0"/>
        <v>7</v>
      </c>
      <c r="K17" s="50">
        <f t="shared" si="0"/>
        <v>8</v>
      </c>
      <c r="L17" s="50">
        <f t="shared" si="0"/>
        <v>9</v>
      </c>
      <c r="M17" s="51">
        <f t="shared" si="0"/>
        <v>10</v>
      </c>
    </row>
    <row r="18" spans="2:13" x14ac:dyDescent="0.25">
      <c r="B18" t="s">
        <v>188</v>
      </c>
      <c r="D18" s="47">
        <f>+$F$6-$G$10*D17</f>
        <v>8100000</v>
      </c>
      <c r="E18" s="47">
        <f>+$F$6-$G$10*E17</f>
        <v>7200000</v>
      </c>
      <c r="F18" s="47">
        <f>+$F$6-$G$10*F17</f>
        <v>6300000</v>
      </c>
      <c r="G18" s="47">
        <f>+$F$6-$G$10*G17</f>
        <v>5400000</v>
      </c>
      <c r="H18" s="47">
        <f t="shared" ref="H18:M18" si="1">+$F$6-$G$10*H17</f>
        <v>4500000</v>
      </c>
      <c r="I18" s="47">
        <f t="shared" si="1"/>
        <v>3600000</v>
      </c>
      <c r="J18" s="47">
        <f t="shared" si="1"/>
        <v>2700000</v>
      </c>
      <c r="K18" s="47">
        <f t="shared" si="1"/>
        <v>1800000</v>
      </c>
      <c r="L18" s="47">
        <f t="shared" si="1"/>
        <v>900000</v>
      </c>
      <c r="M18" s="47">
        <f t="shared" si="1"/>
        <v>0</v>
      </c>
    </row>
    <row r="19" spans="2:13" x14ac:dyDescent="0.25">
      <c r="B19" t="s">
        <v>189</v>
      </c>
      <c r="D19" s="47">
        <f>+$F$6-$G$13*D17</f>
        <v>6750000</v>
      </c>
      <c r="E19" s="47">
        <f>+$F$6-$G$13*E17</f>
        <v>4500000</v>
      </c>
      <c r="F19" s="47">
        <f>+$F$6-$G$13*F17</f>
        <v>2250000</v>
      </c>
      <c r="G19" s="47">
        <f>+$F$6-$G$13*G17</f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</row>
    <row r="20" spans="2:13" ht="15.75" thickBot="1" x14ac:dyDescent="0.3">
      <c r="B20" s="28" t="s">
        <v>190</v>
      </c>
      <c r="C20" s="28"/>
      <c r="D20" s="56">
        <f>+D18-D19</f>
        <v>1350000</v>
      </c>
      <c r="E20" s="56">
        <f t="shared" ref="E20:M20" si="2">+E18-E19</f>
        <v>2700000</v>
      </c>
      <c r="F20" s="56">
        <f t="shared" si="2"/>
        <v>4050000</v>
      </c>
      <c r="G20" s="56">
        <f t="shared" si="2"/>
        <v>5400000</v>
      </c>
      <c r="H20" s="56">
        <f t="shared" si="2"/>
        <v>4500000</v>
      </c>
      <c r="I20" s="56">
        <f t="shared" si="2"/>
        <v>3600000</v>
      </c>
      <c r="J20" s="56">
        <f t="shared" si="2"/>
        <v>2700000</v>
      </c>
      <c r="K20" s="56">
        <f t="shared" si="2"/>
        <v>1800000</v>
      </c>
      <c r="L20" s="56">
        <f t="shared" si="2"/>
        <v>900000</v>
      </c>
      <c r="M20" s="56">
        <f t="shared" si="2"/>
        <v>0</v>
      </c>
    </row>
    <row r="21" spans="2:13" s="1" customFormat="1" ht="15.75" thickBot="1" x14ac:dyDescent="0.3">
      <c r="B21" s="52" t="s">
        <v>192</v>
      </c>
      <c r="C21" s="53"/>
      <c r="D21" s="54">
        <f>+D20*$F$3</f>
        <v>405000</v>
      </c>
      <c r="E21" s="54">
        <f t="shared" ref="E21:M21" si="3">+E20*$F$3</f>
        <v>810000</v>
      </c>
      <c r="F21" s="54">
        <f t="shared" si="3"/>
        <v>1215000</v>
      </c>
      <c r="G21" s="54">
        <f t="shared" si="3"/>
        <v>1620000</v>
      </c>
      <c r="H21" s="54">
        <f t="shared" si="3"/>
        <v>1350000</v>
      </c>
      <c r="I21" s="54">
        <f t="shared" si="3"/>
        <v>1080000</v>
      </c>
      <c r="J21" s="54">
        <f t="shared" si="3"/>
        <v>810000</v>
      </c>
      <c r="K21" s="54">
        <f t="shared" si="3"/>
        <v>540000</v>
      </c>
      <c r="L21" s="54">
        <f t="shared" si="3"/>
        <v>270000</v>
      </c>
      <c r="M21" s="55">
        <f t="shared" si="3"/>
        <v>0</v>
      </c>
    </row>
    <row r="22" spans="2:13" s="1" customFormat="1" ht="15.75" thickBot="1" x14ac:dyDescent="0.3">
      <c r="B22" s="38" t="s">
        <v>199</v>
      </c>
      <c r="C22" s="63"/>
      <c r="D22" s="64">
        <f>+D21</f>
        <v>405000</v>
      </c>
      <c r="E22" s="64">
        <f t="shared" ref="E22:M22" si="4">+E21-D21</f>
        <v>405000</v>
      </c>
      <c r="F22" s="64">
        <f t="shared" si="4"/>
        <v>405000</v>
      </c>
      <c r="G22" s="64">
        <f t="shared" si="4"/>
        <v>405000</v>
      </c>
      <c r="H22" s="64">
        <f t="shared" si="4"/>
        <v>-270000</v>
      </c>
      <c r="I22" s="64">
        <f t="shared" si="4"/>
        <v>-270000</v>
      </c>
      <c r="J22" s="64">
        <f t="shared" si="4"/>
        <v>-270000</v>
      </c>
      <c r="K22" s="64">
        <f t="shared" si="4"/>
        <v>-270000</v>
      </c>
      <c r="L22" s="64">
        <f t="shared" si="4"/>
        <v>-270000</v>
      </c>
      <c r="M22" s="64">
        <f t="shared" si="4"/>
        <v>-270000</v>
      </c>
    </row>
    <row r="23" spans="2:13" ht="15.75" thickBot="1" x14ac:dyDescent="0.3"/>
    <row r="24" spans="2:13" ht="15.75" thickBot="1" x14ac:dyDescent="0.3">
      <c r="B24" s="59" t="s">
        <v>191</v>
      </c>
      <c r="C24" s="60"/>
      <c r="D24" s="61"/>
    </row>
    <row r="26" spans="2:13" x14ac:dyDescent="0.25">
      <c r="B26" s="1" t="s">
        <v>193</v>
      </c>
    </row>
    <row r="27" spans="2:13" x14ac:dyDescent="0.25">
      <c r="D27" s="40" t="s">
        <v>196</v>
      </c>
      <c r="E27" s="40" t="s">
        <v>197</v>
      </c>
      <c r="F27" s="40" t="s">
        <v>198</v>
      </c>
    </row>
    <row r="28" spans="2:13" x14ac:dyDescent="0.25">
      <c r="B28" t="s">
        <v>195</v>
      </c>
      <c r="D28" s="46">
        <f>+D21</f>
        <v>405000</v>
      </c>
    </row>
    <row r="29" spans="2:13" x14ac:dyDescent="0.25">
      <c r="B29" t="s">
        <v>194</v>
      </c>
      <c r="E29" s="46">
        <f>+D28</f>
        <v>405000</v>
      </c>
      <c r="F29" s="57">
        <f>+E29-D29</f>
        <v>405000</v>
      </c>
    </row>
    <row r="30" spans="2:13" x14ac:dyDescent="0.25">
      <c r="F30" s="58"/>
    </row>
    <row r="31" spans="2:13" x14ac:dyDescent="0.25">
      <c r="B31" t="s">
        <v>195</v>
      </c>
      <c r="D31" s="46">
        <f>+E32</f>
        <v>405000</v>
      </c>
      <c r="F31" s="58"/>
    </row>
    <row r="32" spans="2:13" x14ac:dyDescent="0.25">
      <c r="B32" t="s">
        <v>194</v>
      </c>
      <c r="E32" s="46">
        <f>+E21-D21</f>
        <v>405000</v>
      </c>
      <c r="F32" s="57">
        <f>+F29+E32-D32</f>
        <v>810000</v>
      </c>
    </row>
    <row r="33" spans="2:6" x14ac:dyDescent="0.25">
      <c r="F33" s="58"/>
    </row>
    <row r="34" spans="2:6" x14ac:dyDescent="0.25">
      <c r="B34" t="s">
        <v>195</v>
      </c>
      <c r="D34" s="46">
        <f>+F21-E21</f>
        <v>405000</v>
      </c>
      <c r="F34" s="58"/>
    </row>
    <row r="35" spans="2:6" x14ac:dyDescent="0.25">
      <c r="B35" t="s">
        <v>194</v>
      </c>
      <c r="E35" s="46">
        <f>+D34</f>
        <v>405000</v>
      </c>
      <c r="F35" s="57">
        <f>+F32+E35-D35</f>
        <v>1215000</v>
      </c>
    </row>
    <row r="37" spans="2:6" x14ac:dyDescent="0.25">
      <c r="B37" t="s">
        <v>195</v>
      </c>
      <c r="D37" s="46">
        <f>+G21-F21</f>
        <v>405000</v>
      </c>
      <c r="F37" s="58"/>
    </row>
    <row r="38" spans="2:6" x14ac:dyDescent="0.25">
      <c r="B38" t="s">
        <v>194</v>
      </c>
      <c r="E38" s="46">
        <f>+D37</f>
        <v>405000</v>
      </c>
      <c r="F38" s="57">
        <f>+F35+E38-D38</f>
        <v>1620000</v>
      </c>
    </row>
    <row r="40" spans="2:6" x14ac:dyDescent="0.25">
      <c r="B40" t="s">
        <v>194</v>
      </c>
      <c r="D40" s="46">
        <f>+G21-H21</f>
        <v>270000</v>
      </c>
      <c r="F40" s="57">
        <f>+F38+E40-D40</f>
        <v>1350000</v>
      </c>
    </row>
    <row r="41" spans="2:6" x14ac:dyDescent="0.25">
      <c r="B41" t="s">
        <v>195</v>
      </c>
      <c r="E41" s="46">
        <f>+D40</f>
        <v>270000</v>
      </c>
    </row>
    <row r="43" spans="2:6" x14ac:dyDescent="0.25">
      <c r="B43" t="s">
        <v>194</v>
      </c>
      <c r="D43" s="46">
        <f>+H21-I21</f>
        <v>270000</v>
      </c>
      <c r="F43" s="57">
        <f>+F40+E43-D43</f>
        <v>1080000</v>
      </c>
    </row>
    <row r="44" spans="2:6" x14ac:dyDescent="0.25">
      <c r="B44" t="s">
        <v>195</v>
      </c>
      <c r="E44" s="46">
        <f>+D43</f>
        <v>270000</v>
      </c>
    </row>
    <row r="46" spans="2:6" x14ac:dyDescent="0.25">
      <c r="B46" t="s">
        <v>194</v>
      </c>
      <c r="D46" s="46">
        <f>+D43</f>
        <v>270000</v>
      </c>
      <c r="F46" s="57">
        <f>+F43+E46-D46</f>
        <v>810000</v>
      </c>
    </row>
    <row r="47" spans="2:6" x14ac:dyDescent="0.25">
      <c r="B47" t="s">
        <v>195</v>
      </c>
      <c r="E47" s="46">
        <f>+D46</f>
        <v>270000</v>
      </c>
    </row>
    <row r="49" spans="2:13" x14ac:dyDescent="0.25">
      <c r="B49" t="s">
        <v>194</v>
      </c>
      <c r="D49" s="46">
        <f>+D46</f>
        <v>270000</v>
      </c>
      <c r="F49" s="57">
        <f>+F46+E49-D49</f>
        <v>540000</v>
      </c>
    </row>
    <row r="50" spans="2:13" x14ac:dyDescent="0.25">
      <c r="B50" t="s">
        <v>195</v>
      </c>
      <c r="E50" s="46">
        <f>+D49</f>
        <v>270000</v>
      </c>
    </row>
    <row r="52" spans="2:13" x14ac:dyDescent="0.25">
      <c r="B52" t="s">
        <v>194</v>
      </c>
      <c r="D52" s="46">
        <f>+D49</f>
        <v>270000</v>
      </c>
      <c r="F52" s="57">
        <f>+F49+E52-D52</f>
        <v>270000</v>
      </c>
    </row>
    <row r="53" spans="2:13" x14ac:dyDescent="0.25">
      <c r="B53" t="s">
        <v>195</v>
      </c>
      <c r="E53" s="46">
        <f>+D52</f>
        <v>270000</v>
      </c>
    </row>
    <row r="55" spans="2:13" x14ac:dyDescent="0.25">
      <c r="B55" t="s">
        <v>194</v>
      </c>
      <c r="D55" s="46">
        <f>+D52</f>
        <v>270000</v>
      </c>
      <c r="F55" s="57">
        <f>+F52+E55-D55</f>
        <v>0</v>
      </c>
    </row>
    <row r="56" spans="2:13" x14ac:dyDescent="0.25">
      <c r="B56" t="s">
        <v>195</v>
      </c>
      <c r="E56" s="46">
        <f>+D55</f>
        <v>270000</v>
      </c>
    </row>
    <row r="58" spans="2:13" ht="15.75" thickBot="1" x14ac:dyDescent="0.3"/>
    <row r="59" spans="2:13" ht="15.75" thickBot="1" x14ac:dyDescent="0.3">
      <c r="B59" s="38" t="s">
        <v>200</v>
      </c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</row>
    <row r="61" spans="2:13" x14ac:dyDescent="0.25">
      <c r="B61" s="1" t="s">
        <v>201</v>
      </c>
    </row>
    <row r="62" spans="2:13" ht="15.75" thickBot="1" x14ac:dyDescent="0.3"/>
    <row r="63" spans="2:13" ht="15.75" thickBot="1" x14ac:dyDescent="0.3">
      <c r="B63" s="48"/>
      <c r="C63" s="49"/>
      <c r="D63" s="50">
        <v>1</v>
      </c>
      <c r="E63" s="50">
        <f>+D63+1</f>
        <v>2</v>
      </c>
      <c r="F63" s="50">
        <f t="shared" ref="F63:M63" si="5">+E63+1</f>
        <v>3</v>
      </c>
      <c r="G63" s="50">
        <f t="shared" si="5"/>
        <v>4</v>
      </c>
      <c r="H63" s="50">
        <f t="shared" si="5"/>
        <v>5</v>
      </c>
      <c r="I63" s="50">
        <f t="shared" si="5"/>
        <v>6</v>
      </c>
      <c r="J63" s="50">
        <f t="shared" si="5"/>
        <v>7</v>
      </c>
      <c r="K63" s="50">
        <f t="shared" si="5"/>
        <v>8</v>
      </c>
      <c r="L63" s="50">
        <f t="shared" si="5"/>
        <v>9</v>
      </c>
      <c r="M63" s="51">
        <f t="shared" si="5"/>
        <v>10</v>
      </c>
    </row>
    <row r="64" spans="2:13" s="1" customFormat="1" x14ac:dyDescent="0.25">
      <c r="B64" s="1" t="s">
        <v>202</v>
      </c>
      <c r="D64" s="57">
        <v>4000000</v>
      </c>
      <c r="E64" s="57">
        <v>4000000</v>
      </c>
      <c r="F64" s="57">
        <v>4000000</v>
      </c>
      <c r="G64" s="57">
        <v>4000000</v>
      </c>
      <c r="H64" s="57">
        <v>4000000</v>
      </c>
      <c r="I64" s="57">
        <v>4000000</v>
      </c>
      <c r="J64" s="57">
        <v>4000000</v>
      </c>
      <c r="K64" s="57">
        <v>4000000</v>
      </c>
      <c r="L64" s="57">
        <v>4000000</v>
      </c>
      <c r="M64" s="57">
        <v>4000000</v>
      </c>
    </row>
    <row r="65" spans="2:13" x14ac:dyDescent="0.25">
      <c r="B65" t="s">
        <v>204</v>
      </c>
      <c r="D65" s="47">
        <f>+G10</f>
        <v>900000</v>
      </c>
      <c r="E65" s="47">
        <f>+D65</f>
        <v>900000</v>
      </c>
      <c r="F65" s="47">
        <f t="shared" ref="F65:M65" si="6">+E65</f>
        <v>900000</v>
      </c>
      <c r="G65" s="47">
        <f t="shared" si="6"/>
        <v>900000</v>
      </c>
      <c r="H65" s="47">
        <f t="shared" si="6"/>
        <v>900000</v>
      </c>
      <c r="I65" s="47">
        <f t="shared" si="6"/>
        <v>900000</v>
      </c>
      <c r="J65" s="47">
        <f t="shared" si="6"/>
        <v>900000</v>
      </c>
      <c r="K65" s="47">
        <f t="shared" si="6"/>
        <v>900000</v>
      </c>
      <c r="L65" s="47">
        <f t="shared" si="6"/>
        <v>900000</v>
      </c>
      <c r="M65" s="47">
        <f t="shared" si="6"/>
        <v>900000</v>
      </c>
    </row>
    <row r="66" spans="2:13" x14ac:dyDescent="0.25">
      <c r="B66" t="s">
        <v>205</v>
      </c>
      <c r="D66" s="47">
        <f>-G13</f>
        <v>-2250000</v>
      </c>
      <c r="E66" s="47">
        <f>+D66</f>
        <v>-2250000</v>
      </c>
      <c r="F66" s="47">
        <f t="shared" ref="F66:G66" si="7">+E66</f>
        <v>-2250000</v>
      </c>
      <c r="G66" s="47">
        <f t="shared" si="7"/>
        <v>-2250000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0</v>
      </c>
    </row>
    <row r="67" spans="2:13" s="1" customFormat="1" ht="15.75" thickBot="1" x14ac:dyDescent="0.3">
      <c r="B67" s="65" t="s">
        <v>203</v>
      </c>
      <c r="C67" s="65"/>
      <c r="D67" s="66">
        <f>SUM(D64:D66)</f>
        <v>2650000</v>
      </c>
      <c r="E67" s="66">
        <f t="shared" ref="E67:M67" si="8">SUM(E64:E66)</f>
        <v>2650000</v>
      </c>
      <c r="F67" s="66">
        <f t="shared" si="8"/>
        <v>2650000</v>
      </c>
      <c r="G67" s="66">
        <f t="shared" si="8"/>
        <v>2650000</v>
      </c>
      <c r="H67" s="66">
        <f t="shared" si="8"/>
        <v>4900000</v>
      </c>
      <c r="I67" s="66">
        <f t="shared" si="8"/>
        <v>4900000</v>
      </c>
      <c r="J67" s="66">
        <f t="shared" si="8"/>
        <v>4900000</v>
      </c>
      <c r="K67" s="66">
        <f t="shared" si="8"/>
        <v>4900000</v>
      </c>
      <c r="L67" s="66">
        <f t="shared" si="8"/>
        <v>4900000</v>
      </c>
      <c r="M67" s="66">
        <f t="shared" si="8"/>
        <v>4900000</v>
      </c>
    </row>
    <row r="68" spans="2:13" ht="15.75" thickBot="1" x14ac:dyDescent="0.3">
      <c r="B68" s="59" t="s">
        <v>206</v>
      </c>
      <c r="C68" s="60"/>
      <c r="D68" s="67">
        <f>+D67*$F$3</f>
        <v>795000</v>
      </c>
      <c r="E68" s="67">
        <f t="shared" ref="E68:M68" si="9">+E67*$F$3</f>
        <v>795000</v>
      </c>
      <c r="F68" s="67">
        <f t="shared" si="9"/>
        <v>795000</v>
      </c>
      <c r="G68" s="67">
        <f t="shared" si="9"/>
        <v>795000</v>
      </c>
      <c r="H68" s="67">
        <f t="shared" si="9"/>
        <v>1470000</v>
      </c>
      <c r="I68" s="67">
        <f t="shared" si="9"/>
        <v>1470000</v>
      </c>
      <c r="J68" s="67">
        <f t="shared" si="9"/>
        <v>1470000</v>
      </c>
      <c r="K68" s="67">
        <f t="shared" si="9"/>
        <v>1470000</v>
      </c>
      <c r="L68" s="67">
        <f t="shared" si="9"/>
        <v>1470000</v>
      </c>
      <c r="M68" s="68">
        <f t="shared" si="9"/>
        <v>1470000</v>
      </c>
    </row>
    <row r="69" spans="2:13" ht="15.75" thickBot="1" x14ac:dyDescent="0.3"/>
    <row r="70" spans="2:13" x14ac:dyDescent="0.25">
      <c r="B70" s="71" t="s">
        <v>207</v>
      </c>
      <c r="C70" s="72"/>
      <c r="D70" s="73">
        <f>+D68</f>
        <v>795000</v>
      </c>
      <c r="E70" s="74"/>
    </row>
    <row r="71" spans="2:13" ht="15.75" thickBot="1" x14ac:dyDescent="0.3">
      <c r="B71" s="75" t="s">
        <v>208</v>
      </c>
      <c r="C71" s="76"/>
      <c r="D71" s="76"/>
      <c r="E71" s="77">
        <f>+D70</f>
        <v>795000</v>
      </c>
    </row>
    <row r="72" spans="2:13" ht="15.75" thickBot="1" x14ac:dyDescent="0.3"/>
    <row r="73" spans="2:13" ht="15.75" thickBot="1" x14ac:dyDescent="0.3">
      <c r="B73" s="82" t="s">
        <v>209</v>
      </c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70"/>
    </row>
    <row r="74" spans="2:13" ht="15.75" thickBot="1" x14ac:dyDescent="0.3">
      <c r="B74" s="48"/>
      <c r="C74" s="49"/>
      <c r="D74" s="50">
        <v>1</v>
      </c>
      <c r="E74" s="50">
        <f>+D74+1</f>
        <v>2</v>
      </c>
      <c r="F74" s="50">
        <f t="shared" ref="F74:M74" si="10">+E74+1</f>
        <v>3</v>
      </c>
      <c r="G74" s="50">
        <f t="shared" si="10"/>
        <v>4</v>
      </c>
      <c r="H74" s="50">
        <f t="shared" si="10"/>
        <v>5</v>
      </c>
      <c r="I74" s="50">
        <f t="shared" si="10"/>
        <v>6</v>
      </c>
      <c r="J74" s="50">
        <f t="shared" si="10"/>
        <v>7</v>
      </c>
      <c r="K74" s="50">
        <f t="shared" si="10"/>
        <v>8</v>
      </c>
      <c r="L74" s="50">
        <f t="shared" si="10"/>
        <v>9</v>
      </c>
      <c r="M74" s="51">
        <f t="shared" si="10"/>
        <v>10</v>
      </c>
    </row>
    <row r="75" spans="2:13" x14ac:dyDescent="0.25">
      <c r="B75" s="83" t="s">
        <v>210</v>
      </c>
      <c r="M75" s="84"/>
    </row>
    <row r="76" spans="2:13" x14ac:dyDescent="0.25">
      <c r="B76" s="83" t="s">
        <v>211</v>
      </c>
      <c r="M76" s="84"/>
    </row>
    <row r="77" spans="2:13" x14ac:dyDescent="0.25">
      <c r="B77" s="83" t="s">
        <v>212</v>
      </c>
      <c r="M77" s="84"/>
    </row>
    <row r="78" spans="2:13" x14ac:dyDescent="0.25">
      <c r="B78" s="83" t="s">
        <v>213</v>
      </c>
      <c r="M78" s="84"/>
    </row>
    <row r="79" spans="2:13" x14ac:dyDescent="0.25">
      <c r="B79" s="83" t="s">
        <v>213</v>
      </c>
      <c r="M79" s="84"/>
    </row>
    <row r="80" spans="2:13" x14ac:dyDescent="0.25">
      <c r="B80" s="83" t="s">
        <v>213</v>
      </c>
      <c r="M80" s="84"/>
    </row>
    <row r="81" spans="1:13" ht="15.75" thickBot="1" x14ac:dyDescent="0.3">
      <c r="B81" s="83" t="s">
        <v>213</v>
      </c>
      <c r="M81" s="84"/>
    </row>
    <row r="82" spans="1:13" ht="15.75" thickBot="1" x14ac:dyDescent="0.3">
      <c r="A82" s="86">
        <v>1</v>
      </c>
      <c r="B82" s="78" t="s">
        <v>214</v>
      </c>
      <c r="C82" s="79"/>
      <c r="D82" s="80">
        <f>+D64</f>
        <v>4000000</v>
      </c>
      <c r="E82" s="80">
        <f t="shared" ref="E82:M82" si="11">+E64</f>
        <v>4000000</v>
      </c>
      <c r="F82" s="80">
        <f t="shared" si="11"/>
        <v>4000000</v>
      </c>
      <c r="G82" s="80">
        <f t="shared" si="11"/>
        <v>4000000</v>
      </c>
      <c r="H82" s="80">
        <f t="shared" si="11"/>
        <v>4000000</v>
      </c>
      <c r="I82" s="80">
        <f t="shared" si="11"/>
        <v>4000000</v>
      </c>
      <c r="J82" s="80">
        <f t="shared" si="11"/>
        <v>4000000</v>
      </c>
      <c r="K82" s="80">
        <f t="shared" si="11"/>
        <v>4000000</v>
      </c>
      <c r="L82" s="80">
        <f t="shared" si="11"/>
        <v>4000000</v>
      </c>
      <c r="M82" s="81">
        <f t="shared" si="11"/>
        <v>4000000</v>
      </c>
    </row>
    <row r="83" spans="1:13" x14ac:dyDescent="0.25">
      <c r="A83" s="86">
        <v>0.3</v>
      </c>
      <c r="B83" s="83" t="s">
        <v>215</v>
      </c>
      <c r="D83" s="47">
        <f>-D68</f>
        <v>-795000</v>
      </c>
      <c r="E83" s="47">
        <f t="shared" ref="E83:M83" si="12">-E68</f>
        <v>-795000</v>
      </c>
      <c r="F83" s="47">
        <f t="shared" si="12"/>
        <v>-795000</v>
      </c>
      <c r="G83" s="47">
        <f t="shared" si="12"/>
        <v>-795000</v>
      </c>
      <c r="H83" s="47">
        <f t="shared" si="12"/>
        <v>-1470000</v>
      </c>
      <c r="I83" s="47">
        <f t="shared" si="12"/>
        <v>-1470000</v>
      </c>
      <c r="J83" s="47">
        <f t="shared" si="12"/>
        <v>-1470000</v>
      </c>
      <c r="K83" s="47">
        <f t="shared" si="12"/>
        <v>-1470000</v>
      </c>
      <c r="L83" s="47">
        <f t="shared" si="12"/>
        <v>-1470000</v>
      </c>
      <c r="M83" s="85">
        <f t="shared" si="12"/>
        <v>-1470000</v>
      </c>
    </row>
    <row r="84" spans="1:13" ht="15.75" thickBot="1" x14ac:dyDescent="0.3">
      <c r="B84" s="83" t="s">
        <v>216</v>
      </c>
      <c r="D84" s="87">
        <v>-405000</v>
      </c>
      <c r="E84" s="87">
        <v>-405000</v>
      </c>
      <c r="F84" s="87">
        <v>-405000</v>
      </c>
      <c r="G84" s="87">
        <v>-405000</v>
      </c>
      <c r="H84" s="87">
        <v>270000</v>
      </c>
      <c r="I84" s="87">
        <v>270000</v>
      </c>
      <c r="J84" s="87">
        <v>270000</v>
      </c>
      <c r="K84" s="87">
        <v>270000</v>
      </c>
      <c r="L84" s="87">
        <v>270000</v>
      </c>
      <c r="M84" s="88">
        <v>270000</v>
      </c>
    </row>
    <row r="85" spans="1:13" ht="15.75" thickBot="1" x14ac:dyDescent="0.3">
      <c r="A85" s="86">
        <v>0.7</v>
      </c>
      <c r="B85" s="78" t="s">
        <v>217</v>
      </c>
      <c r="C85" s="79"/>
      <c r="D85" s="80">
        <f>SUM(D82:D84)</f>
        <v>2800000</v>
      </c>
      <c r="E85" s="80">
        <f t="shared" ref="E85:M85" si="13">SUM(E82:E84)</f>
        <v>2800000</v>
      </c>
      <c r="F85" s="80">
        <f t="shared" si="13"/>
        <v>2800000</v>
      </c>
      <c r="G85" s="80">
        <f t="shared" si="13"/>
        <v>2800000</v>
      </c>
      <c r="H85" s="80">
        <f t="shared" si="13"/>
        <v>2800000</v>
      </c>
      <c r="I85" s="80">
        <f t="shared" si="13"/>
        <v>2800000</v>
      </c>
      <c r="J85" s="80">
        <f t="shared" si="13"/>
        <v>2800000</v>
      </c>
      <c r="K85" s="80">
        <f t="shared" si="13"/>
        <v>2800000</v>
      </c>
      <c r="L85" s="80">
        <f t="shared" si="13"/>
        <v>2800000</v>
      </c>
      <c r="M85" s="81">
        <f t="shared" si="13"/>
        <v>2800000</v>
      </c>
    </row>
    <row r="87" spans="1:13" x14ac:dyDescent="0.25">
      <c r="D87" s="87">
        <f>SUM(D84:M84)</f>
        <v>0</v>
      </c>
      <c r="E87" s="1" t="s">
        <v>218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97FDF-1293-48F1-8473-F2535360A496}">
  <dimension ref="A1:F25"/>
  <sheetViews>
    <sheetView zoomScale="190" zoomScaleNormal="190" workbookViewId="0">
      <selection activeCell="C5" sqref="C5"/>
    </sheetView>
  </sheetViews>
  <sheetFormatPr baseColWidth="10" defaultRowHeight="15" x14ac:dyDescent="0.25"/>
  <cols>
    <col min="1" max="1" width="6" style="93" bestFit="1" customWidth="1"/>
    <col min="2" max="2" width="7.42578125" customWidth="1"/>
  </cols>
  <sheetData>
    <row r="1" spans="1:6" s="94" customFormat="1" x14ac:dyDescent="0.25">
      <c r="A1" s="93" t="s">
        <v>24</v>
      </c>
      <c r="B1" s="94" t="s">
        <v>223</v>
      </c>
    </row>
    <row r="2" spans="1:6" s="102" customFormat="1" x14ac:dyDescent="0.25">
      <c r="A2" s="93"/>
      <c r="B2" s="102" t="s">
        <v>224</v>
      </c>
    </row>
    <row r="3" spans="1:6" x14ac:dyDescent="0.25">
      <c r="B3" s="1" t="s">
        <v>225</v>
      </c>
    </row>
    <row r="4" spans="1:6" x14ac:dyDescent="0.25">
      <c r="B4" s="1"/>
      <c r="C4" s="1" t="s">
        <v>239</v>
      </c>
    </row>
    <row r="5" spans="1:6" ht="15.75" thickBot="1" x14ac:dyDescent="0.3"/>
    <row r="6" spans="1:6" x14ac:dyDescent="0.25">
      <c r="C6" s="104" t="s">
        <v>224</v>
      </c>
      <c r="D6" s="105"/>
      <c r="E6" s="105"/>
      <c r="F6" s="106"/>
    </row>
    <row r="7" spans="1:6" x14ac:dyDescent="0.25">
      <c r="C7" s="95"/>
      <c r="D7" s="101" t="s">
        <v>231</v>
      </c>
      <c r="E7" s="96"/>
      <c r="F7" s="97"/>
    </row>
    <row r="8" spans="1:6" x14ac:dyDescent="0.25">
      <c r="C8" s="95"/>
      <c r="D8" s="107" t="s">
        <v>232</v>
      </c>
      <c r="E8" s="96"/>
      <c r="F8" s="108">
        <v>1000000</v>
      </c>
    </row>
    <row r="9" spans="1:6" x14ac:dyDescent="0.25">
      <c r="C9" s="95"/>
      <c r="D9" s="107" t="s">
        <v>236</v>
      </c>
      <c r="E9" s="96"/>
      <c r="F9" s="108">
        <v>3000000</v>
      </c>
    </row>
    <row r="10" spans="1:6" x14ac:dyDescent="0.25">
      <c r="C10" s="95"/>
      <c r="D10" s="115" t="s">
        <v>233</v>
      </c>
      <c r="E10" s="28"/>
      <c r="F10" s="116">
        <v>6000000</v>
      </c>
    </row>
    <row r="11" spans="1:6" x14ac:dyDescent="0.25">
      <c r="C11" s="95"/>
      <c r="D11" s="107" t="s">
        <v>234</v>
      </c>
      <c r="E11" s="96"/>
      <c r="F11" s="108">
        <v>1600000</v>
      </c>
    </row>
    <row r="12" spans="1:6" x14ac:dyDescent="0.25">
      <c r="C12" s="95"/>
      <c r="D12" s="107" t="s">
        <v>235</v>
      </c>
      <c r="E12" s="96"/>
      <c r="F12" s="108">
        <v>700000</v>
      </c>
    </row>
    <row r="13" spans="1:6" s="1" customFormat="1" x14ac:dyDescent="0.25">
      <c r="A13" s="109"/>
      <c r="C13" s="111"/>
      <c r="D13" s="112"/>
      <c r="E13" s="113" t="s">
        <v>237</v>
      </c>
      <c r="F13" s="114">
        <f>SUM(F8:F12)</f>
        <v>12300000</v>
      </c>
    </row>
    <row r="14" spans="1:6" x14ac:dyDescent="0.25">
      <c r="C14" s="95"/>
      <c r="D14" s="107"/>
      <c r="E14" s="96"/>
      <c r="F14" s="108"/>
    </row>
    <row r="15" spans="1:6" x14ac:dyDescent="0.25">
      <c r="C15" s="110" t="s">
        <v>238</v>
      </c>
      <c r="D15" s="107"/>
      <c r="E15" s="96"/>
      <c r="F15" s="108"/>
    </row>
    <row r="16" spans="1:6" x14ac:dyDescent="0.25">
      <c r="C16" s="95"/>
      <c r="D16" s="107"/>
      <c r="E16" s="96"/>
      <c r="F16" s="108"/>
    </row>
    <row r="17" spans="3:6" x14ac:dyDescent="0.25">
      <c r="C17" s="95"/>
      <c r="D17" s="107"/>
      <c r="E17" s="96"/>
      <c r="F17" s="108"/>
    </row>
    <row r="18" spans="3:6" x14ac:dyDescent="0.25">
      <c r="C18" s="95"/>
      <c r="D18" s="107"/>
      <c r="E18" s="96"/>
      <c r="F18" s="108"/>
    </row>
    <row r="19" spans="3:6" x14ac:dyDescent="0.25">
      <c r="C19" s="95"/>
      <c r="D19" s="96"/>
      <c r="E19" s="96"/>
      <c r="F19" s="97"/>
    </row>
    <row r="20" spans="3:6" x14ac:dyDescent="0.25">
      <c r="C20" s="95" t="s">
        <v>226</v>
      </c>
      <c r="D20" s="96"/>
      <c r="E20" s="96"/>
      <c r="F20" s="97"/>
    </row>
    <row r="21" spans="3:6" x14ac:dyDescent="0.25">
      <c r="C21" s="95"/>
      <c r="D21" s="96"/>
      <c r="E21" s="96"/>
      <c r="F21" s="97"/>
    </row>
    <row r="22" spans="3:6" x14ac:dyDescent="0.25">
      <c r="C22" s="95" t="s">
        <v>227</v>
      </c>
      <c r="D22" s="96"/>
      <c r="E22" s="96"/>
      <c r="F22" s="97"/>
    </row>
    <row r="23" spans="3:6" x14ac:dyDescent="0.25">
      <c r="C23" s="95"/>
      <c r="D23" s="103" t="s">
        <v>228</v>
      </c>
      <c r="E23" s="96"/>
      <c r="F23" s="97"/>
    </row>
    <row r="24" spans="3:6" x14ac:dyDescent="0.25">
      <c r="C24" s="95"/>
      <c r="D24" s="96" t="s">
        <v>229</v>
      </c>
      <c r="E24" s="96"/>
      <c r="F24" s="97"/>
    </row>
    <row r="25" spans="3:6" ht="15.75" thickBot="1" x14ac:dyDescent="0.3">
      <c r="C25" s="98"/>
      <c r="D25" s="99" t="s">
        <v>230</v>
      </c>
      <c r="E25" s="99"/>
      <c r="F25" s="100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B3EB-C39C-4FD8-AC52-E3CE250F57F5}">
  <dimension ref="A1:E43"/>
  <sheetViews>
    <sheetView zoomScale="160" zoomScaleNormal="160" workbookViewId="0">
      <selection activeCell="B2" sqref="B2"/>
    </sheetView>
  </sheetViews>
  <sheetFormatPr baseColWidth="10" defaultRowHeight="15" x14ac:dyDescent="0.25"/>
  <cols>
    <col min="1" max="1" width="6.85546875" customWidth="1"/>
  </cols>
  <sheetData>
    <row r="1" spans="1:5" s="121" customFormat="1" x14ac:dyDescent="0.25">
      <c r="A1" s="13" t="s">
        <v>248</v>
      </c>
      <c r="B1" s="122" t="s">
        <v>249</v>
      </c>
    </row>
    <row r="2" spans="1:5" s="123" customFormat="1" x14ac:dyDescent="0.25">
      <c r="A2" s="13"/>
      <c r="B2" s="123" t="s">
        <v>247</v>
      </c>
    </row>
    <row r="3" spans="1:5" s="123" customFormat="1" x14ac:dyDescent="0.25">
      <c r="A3" s="13"/>
      <c r="B3" s="123" t="s">
        <v>250</v>
      </c>
    </row>
    <row r="4" spans="1:5" s="123" customFormat="1" x14ac:dyDescent="0.25">
      <c r="A4" s="13"/>
      <c r="B4" s="124" t="s">
        <v>251</v>
      </c>
    </row>
    <row r="16" spans="1:5" x14ac:dyDescent="0.25">
      <c r="B16" s="125" t="s">
        <v>252</v>
      </c>
      <c r="C16" s="36"/>
      <c r="D16" s="36"/>
      <c r="E16" s="36"/>
    </row>
    <row r="17" spans="2:5" ht="6" customHeight="1" x14ac:dyDescent="0.25"/>
    <row r="18" spans="2:5" x14ac:dyDescent="0.25">
      <c r="B18" s="128" t="s">
        <v>260</v>
      </c>
      <c r="C18" s="17"/>
      <c r="D18" s="17"/>
      <c r="E18" s="129"/>
    </row>
    <row r="19" spans="2:5" x14ac:dyDescent="0.25">
      <c r="B19" s="130" t="s">
        <v>257</v>
      </c>
      <c r="C19" s="131"/>
      <c r="D19" s="132">
        <v>50000000</v>
      </c>
      <c r="E19" s="133" t="s">
        <v>253</v>
      </c>
    </row>
    <row r="20" spans="2:5" x14ac:dyDescent="0.25">
      <c r="B20" s="130" t="s">
        <v>254</v>
      </c>
      <c r="C20" s="131"/>
      <c r="D20" s="131">
        <v>5</v>
      </c>
      <c r="E20" s="133" t="s">
        <v>255</v>
      </c>
    </row>
    <row r="21" spans="2:5" x14ac:dyDescent="0.25">
      <c r="B21" s="130" t="s">
        <v>256</v>
      </c>
      <c r="C21" s="131"/>
      <c r="D21" s="132">
        <f>+D19*E21</f>
        <v>4000000</v>
      </c>
      <c r="E21" s="134">
        <v>0.08</v>
      </c>
    </row>
    <row r="22" spans="2:5" x14ac:dyDescent="0.25">
      <c r="B22" s="18" t="s">
        <v>258</v>
      </c>
      <c r="C22" s="19"/>
      <c r="D22" s="19"/>
      <c r="E22" s="135"/>
    </row>
    <row r="23" spans="2:5" ht="7.5" customHeight="1" x14ac:dyDescent="0.25"/>
    <row r="24" spans="2:5" x14ac:dyDescent="0.25">
      <c r="B24" s="126" t="s">
        <v>259</v>
      </c>
      <c r="C24" s="126"/>
      <c r="D24" s="127">
        <f>+D19</f>
        <v>50000000</v>
      </c>
      <c r="E24" s="126"/>
    </row>
    <row r="25" spans="2:5" x14ac:dyDescent="0.25">
      <c r="B25" s="126" t="s">
        <v>261</v>
      </c>
      <c r="C25" s="126"/>
      <c r="D25" s="126"/>
      <c r="E25" s="127">
        <f>+D24</f>
        <v>50000000</v>
      </c>
    </row>
    <row r="26" spans="2:5" ht="9" customHeight="1" x14ac:dyDescent="0.25"/>
    <row r="27" spans="2:5" x14ac:dyDescent="0.25">
      <c r="B27" s="126" t="s">
        <v>262</v>
      </c>
      <c r="C27" s="126"/>
      <c r="D27" s="127">
        <f>+D21</f>
        <v>4000000</v>
      </c>
      <c r="E27" s="126"/>
    </row>
    <row r="28" spans="2:5" x14ac:dyDescent="0.25">
      <c r="B28" s="126" t="s">
        <v>259</v>
      </c>
      <c r="C28" s="126"/>
      <c r="D28" s="126"/>
      <c r="E28" s="127">
        <f>+D27</f>
        <v>4000000</v>
      </c>
    </row>
    <row r="29" spans="2:5" ht="11.25" customHeight="1" x14ac:dyDescent="0.25"/>
    <row r="30" spans="2:5" x14ac:dyDescent="0.25">
      <c r="B30" s="126" t="s">
        <v>262</v>
      </c>
      <c r="C30" s="126"/>
      <c r="D30" s="127">
        <f>+D27</f>
        <v>4000000</v>
      </c>
      <c r="E30" s="126"/>
    </row>
    <row r="31" spans="2:5" x14ac:dyDescent="0.25">
      <c r="B31" s="126" t="s">
        <v>259</v>
      </c>
      <c r="C31" s="126"/>
      <c r="D31" s="126"/>
      <c r="E31" s="127">
        <f>+D30</f>
        <v>4000000</v>
      </c>
    </row>
    <row r="32" spans="2:5" ht="9.75" customHeight="1" x14ac:dyDescent="0.25"/>
    <row r="33" spans="2:5" x14ac:dyDescent="0.25">
      <c r="B33" s="126" t="s">
        <v>262</v>
      </c>
      <c r="C33" s="126"/>
      <c r="D33" s="127">
        <f>+D30</f>
        <v>4000000</v>
      </c>
      <c r="E33" s="126"/>
    </row>
    <row r="34" spans="2:5" x14ac:dyDescent="0.25">
      <c r="B34" s="126" t="s">
        <v>259</v>
      </c>
      <c r="C34" s="126"/>
      <c r="D34" s="126"/>
      <c r="E34" s="127">
        <f>+D33</f>
        <v>4000000</v>
      </c>
    </row>
    <row r="35" spans="2:5" ht="7.5" customHeight="1" x14ac:dyDescent="0.25"/>
    <row r="36" spans="2:5" x14ac:dyDescent="0.25">
      <c r="B36" s="126" t="s">
        <v>262</v>
      </c>
      <c r="C36" s="126"/>
      <c r="D36" s="127">
        <f>+D33</f>
        <v>4000000</v>
      </c>
      <c r="E36" s="126"/>
    </row>
    <row r="37" spans="2:5" x14ac:dyDescent="0.25">
      <c r="B37" s="126" t="s">
        <v>259</v>
      </c>
      <c r="C37" s="126"/>
      <c r="D37" s="126"/>
      <c r="E37" s="127">
        <f>+D36</f>
        <v>4000000</v>
      </c>
    </row>
    <row r="38" spans="2:5" ht="6.75" customHeight="1" x14ac:dyDescent="0.25"/>
    <row r="39" spans="2:5" x14ac:dyDescent="0.25">
      <c r="B39" s="126" t="s">
        <v>262</v>
      </c>
      <c r="C39" s="126"/>
      <c r="D39" s="127">
        <f>+D36</f>
        <v>4000000</v>
      </c>
      <c r="E39" s="126"/>
    </row>
    <row r="40" spans="2:5" x14ac:dyDescent="0.25">
      <c r="B40" s="126" t="s">
        <v>259</v>
      </c>
      <c r="C40" s="126"/>
      <c r="D40" s="126"/>
      <c r="E40" s="127">
        <f>+D39</f>
        <v>4000000</v>
      </c>
    </row>
    <row r="41" spans="2:5" ht="8.25" customHeight="1" x14ac:dyDescent="0.25"/>
    <row r="42" spans="2:5" x14ac:dyDescent="0.25">
      <c r="B42" s="126" t="s">
        <v>263</v>
      </c>
      <c r="C42" s="126"/>
      <c r="D42" s="127">
        <f>+D24</f>
        <v>50000000</v>
      </c>
      <c r="E42" s="126"/>
    </row>
    <row r="43" spans="2:5" x14ac:dyDescent="0.25">
      <c r="B43" s="126" t="s">
        <v>259</v>
      </c>
      <c r="C43" s="126"/>
      <c r="D43" s="126"/>
      <c r="E43" s="127">
        <f>+D42</f>
        <v>50000000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A63C4-802F-412F-891A-2FAAD7A38714}">
  <dimension ref="A1:BC253"/>
  <sheetViews>
    <sheetView zoomScale="115" zoomScaleNormal="115" workbookViewId="0">
      <pane ySplit="2" topLeftCell="A17" activePane="bottomLeft" state="frozen"/>
      <selection pane="bottomLeft" activeCell="E1" sqref="E1"/>
    </sheetView>
  </sheetViews>
  <sheetFormatPr baseColWidth="10" defaultRowHeight="19.5" x14ac:dyDescent="0.3"/>
  <cols>
    <col min="1" max="2" width="11.42578125" style="136"/>
    <col min="3" max="8" width="14.85546875" style="136" bestFit="1" customWidth="1"/>
    <col min="9" max="54" width="11.42578125" style="136"/>
  </cols>
  <sheetData>
    <row r="1" spans="1:54" s="140" customFormat="1" ht="23.25" x14ac:dyDescent="0.35">
      <c r="A1" s="138" t="s">
        <v>264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</row>
    <row r="2" spans="1:54" x14ac:dyDescent="0.3">
      <c r="A2" s="137" t="s">
        <v>265</v>
      </c>
    </row>
    <row r="4" spans="1:54" x14ac:dyDescent="0.3">
      <c r="A4" s="142" t="s">
        <v>266</v>
      </c>
      <c r="B4" s="142"/>
      <c r="C4" s="142"/>
      <c r="D4" s="142"/>
      <c r="E4" s="142"/>
      <c r="F4" s="142"/>
    </row>
    <row r="6" spans="1:54" x14ac:dyDescent="0.3">
      <c r="A6" s="143" t="s">
        <v>270</v>
      </c>
      <c r="B6" s="144"/>
    </row>
    <row r="7" spans="1:54" x14ac:dyDescent="0.3">
      <c r="A7" s="141" t="s">
        <v>268</v>
      </c>
    </row>
    <row r="8" spans="1:54" x14ac:dyDescent="0.3">
      <c r="A8" s="141" t="s">
        <v>269</v>
      </c>
    </row>
    <row r="9" spans="1:54" x14ac:dyDescent="0.3">
      <c r="A9" s="143" t="s">
        <v>271</v>
      </c>
      <c r="B9" s="144"/>
    </row>
    <row r="10" spans="1:54" x14ac:dyDescent="0.3">
      <c r="A10" s="141" t="s">
        <v>272</v>
      </c>
    </row>
    <row r="11" spans="1:54" x14ac:dyDescent="0.3">
      <c r="A11" s="141" t="s">
        <v>273</v>
      </c>
    </row>
    <row r="13" spans="1:54" x14ac:dyDescent="0.3">
      <c r="A13" s="142" t="s">
        <v>267</v>
      </c>
      <c r="B13" s="142"/>
      <c r="C13" s="142"/>
      <c r="D13" s="142"/>
      <c r="E13" s="142"/>
      <c r="F13" s="142"/>
    </row>
    <row r="14" spans="1:54" x14ac:dyDescent="0.3">
      <c r="A14" s="136" t="s">
        <v>274</v>
      </c>
    </row>
    <row r="16" spans="1:54" x14ac:dyDescent="0.3">
      <c r="A16" s="143" t="s">
        <v>275</v>
      </c>
      <c r="B16" s="144"/>
      <c r="C16" s="144"/>
      <c r="D16" s="144"/>
      <c r="E16" s="144"/>
      <c r="F16" s="144"/>
    </row>
    <row r="17" spans="1:5" x14ac:dyDescent="0.3">
      <c r="A17" s="136" t="s">
        <v>254</v>
      </c>
      <c r="D17" s="136">
        <v>60</v>
      </c>
      <c r="E17" s="136" t="s">
        <v>276</v>
      </c>
    </row>
    <row r="18" spans="1:5" x14ac:dyDescent="0.3">
      <c r="A18" s="136" t="s">
        <v>277</v>
      </c>
      <c r="D18" s="136">
        <v>100000</v>
      </c>
      <c r="E18" s="136" t="s">
        <v>278</v>
      </c>
    </row>
    <row r="19" spans="1:5" x14ac:dyDescent="0.3">
      <c r="A19" s="136" t="s">
        <v>279</v>
      </c>
      <c r="D19" s="145">
        <v>0.01</v>
      </c>
      <c r="E19" s="136" t="s">
        <v>280</v>
      </c>
    </row>
    <row r="20" spans="1:5" x14ac:dyDescent="0.3">
      <c r="D20" s="145"/>
    </row>
    <row r="21" spans="1:5" x14ac:dyDescent="0.3">
      <c r="A21" s="137" t="s">
        <v>282</v>
      </c>
      <c r="D21" s="145"/>
    </row>
    <row r="22" spans="1:5" x14ac:dyDescent="0.3">
      <c r="A22" s="136" t="s">
        <v>281</v>
      </c>
      <c r="D22" s="136">
        <f>PV(D19,D17,-D18,0,0)</f>
        <v>4495503.8406224037</v>
      </c>
    </row>
    <row r="24" spans="1:5" x14ac:dyDescent="0.3">
      <c r="A24" s="137" t="s">
        <v>283</v>
      </c>
    </row>
    <row r="26" spans="1:5" x14ac:dyDescent="0.3">
      <c r="D26" s="146" t="s">
        <v>196</v>
      </c>
      <c r="E26" s="146" t="s">
        <v>197</v>
      </c>
    </row>
    <row r="27" spans="1:5" x14ac:dyDescent="0.3">
      <c r="A27" s="136" t="s">
        <v>284</v>
      </c>
      <c r="D27" s="136">
        <f>+D22</f>
        <v>4495503.8406224037</v>
      </c>
    </row>
    <row r="28" spans="1:5" x14ac:dyDescent="0.3">
      <c r="A28" s="136" t="s">
        <v>285</v>
      </c>
      <c r="E28" s="136">
        <f>+D27</f>
        <v>4495503.8406224037</v>
      </c>
    </row>
    <row r="30" spans="1:5" x14ac:dyDescent="0.3">
      <c r="A30" s="137" t="s">
        <v>286</v>
      </c>
    </row>
    <row r="31" spans="1:5" x14ac:dyDescent="0.3">
      <c r="A31" s="136" t="s">
        <v>287</v>
      </c>
      <c r="E31" s="136">
        <f>+D27/D17</f>
        <v>74925.064010373389</v>
      </c>
    </row>
    <row r="33" spans="1:6" x14ac:dyDescent="0.3">
      <c r="A33" s="137" t="s">
        <v>288</v>
      </c>
    </row>
    <row r="35" spans="1:6" x14ac:dyDescent="0.3">
      <c r="C35" s="146" t="s">
        <v>289</v>
      </c>
      <c r="D35" s="146" t="s">
        <v>290</v>
      </c>
      <c r="E35" s="146" t="s">
        <v>291</v>
      </c>
      <c r="F35" s="146" t="s">
        <v>292</v>
      </c>
    </row>
    <row r="36" spans="1:6" x14ac:dyDescent="0.3">
      <c r="B36" s="136">
        <v>1</v>
      </c>
      <c r="C36" s="136">
        <f>E28</f>
        <v>4495503.8406224037</v>
      </c>
      <c r="D36" s="136">
        <f>+C36*$D$19</f>
        <v>44955.038406224041</v>
      </c>
      <c r="E36" s="136">
        <f>-D18</f>
        <v>-100000</v>
      </c>
      <c r="F36" s="136">
        <f>+C36+D36+E36</f>
        <v>4440458.8790286276</v>
      </c>
    </row>
    <row r="37" spans="1:6" x14ac:dyDescent="0.3">
      <c r="B37" s="136">
        <f>+B36+1</f>
        <v>2</v>
      </c>
      <c r="C37" s="136">
        <f>+F36</f>
        <v>4440458.8790286276</v>
      </c>
      <c r="D37" s="136">
        <f>+C37*$D$19</f>
        <v>44404.588790286274</v>
      </c>
      <c r="E37" s="136">
        <f>+E36</f>
        <v>-100000</v>
      </c>
      <c r="F37" s="136">
        <f>+C37+D37+E37</f>
        <v>4384863.467818914</v>
      </c>
    </row>
    <row r="38" spans="1:6" x14ac:dyDescent="0.3">
      <c r="B38" s="136">
        <f t="shared" ref="B38:B95" si="0">+B37+1</f>
        <v>3</v>
      </c>
      <c r="C38" s="136">
        <f>+F37</f>
        <v>4384863.467818914</v>
      </c>
      <c r="D38" s="136">
        <f>+C38*$D$19</f>
        <v>43848.634678189141</v>
      </c>
      <c r="E38" s="136">
        <f>+E37</f>
        <v>-100000</v>
      </c>
      <c r="F38" s="136">
        <f>+C38+D38+E38</f>
        <v>4328712.1024971027</v>
      </c>
    </row>
    <row r="39" spans="1:6" x14ac:dyDescent="0.3">
      <c r="B39" s="136">
        <f t="shared" si="0"/>
        <v>4</v>
      </c>
      <c r="C39" s="136">
        <f>+F38</f>
        <v>4328712.1024971027</v>
      </c>
      <c r="D39" s="136">
        <f>+C39*$D$19</f>
        <v>43287.121024971028</v>
      </c>
      <c r="E39" s="136">
        <f>+E38</f>
        <v>-100000</v>
      </c>
      <c r="F39" s="136">
        <f>+C39+D39+E39</f>
        <v>4271999.2235220736</v>
      </c>
    </row>
    <row r="40" spans="1:6" x14ac:dyDescent="0.3">
      <c r="B40" s="136">
        <f t="shared" si="0"/>
        <v>5</v>
      </c>
      <c r="C40" s="136">
        <f t="shared" ref="C40:C95" si="1">+F39</f>
        <v>4271999.2235220736</v>
      </c>
      <c r="D40" s="136">
        <f t="shared" ref="D40:D95" si="2">+C40*$D$19</f>
        <v>42719.992235220736</v>
      </c>
      <c r="E40" s="136">
        <f t="shared" ref="E40:E95" si="3">+E39</f>
        <v>-100000</v>
      </c>
      <c r="F40" s="136">
        <f t="shared" ref="F40:F95" si="4">+C40+D40+E40</f>
        <v>4214719.2157572946</v>
      </c>
    </row>
    <row r="41" spans="1:6" x14ac:dyDescent="0.3">
      <c r="B41" s="136">
        <f t="shared" si="0"/>
        <v>6</v>
      </c>
      <c r="C41" s="136">
        <f t="shared" si="1"/>
        <v>4214719.2157572946</v>
      </c>
      <c r="D41" s="136">
        <f t="shared" si="2"/>
        <v>42147.192157572943</v>
      </c>
      <c r="E41" s="136">
        <f t="shared" si="3"/>
        <v>-100000</v>
      </c>
      <c r="F41" s="136">
        <f t="shared" si="4"/>
        <v>4156866.4079148676</v>
      </c>
    </row>
    <row r="42" spans="1:6" x14ac:dyDescent="0.3">
      <c r="B42" s="136">
        <f t="shared" si="0"/>
        <v>7</v>
      </c>
      <c r="C42" s="136">
        <f t="shared" si="1"/>
        <v>4156866.4079148676</v>
      </c>
      <c r="D42" s="136">
        <f t="shared" si="2"/>
        <v>41568.664079148679</v>
      </c>
      <c r="E42" s="136">
        <f t="shared" si="3"/>
        <v>-100000</v>
      </c>
      <c r="F42" s="136">
        <f t="shared" si="4"/>
        <v>4098435.0719940159</v>
      </c>
    </row>
    <row r="43" spans="1:6" x14ac:dyDescent="0.3">
      <c r="B43" s="136">
        <f t="shared" si="0"/>
        <v>8</v>
      </c>
      <c r="C43" s="136">
        <f t="shared" si="1"/>
        <v>4098435.0719940159</v>
      </c>
      <c r="D43" s="136">
        <f t="shared" si="2"/>
        <v>40984.350719940157</v>
      </c>
      <c r="E43" s="136">
        <f t="shared" si="3"/>
        <v>-100000</v>
      </c>
      <c r="F43" s="136">
        <f t="shared" si="4"/>
        <v>4039419.4227139563</v>
      </c>
    </row>
    <row r="44" spans="1:6" x14ac:dyDescent="0.3">
      <c r="B44" s="136">
        <f t="shared" si="0"/>
        <v>9</v>
      </c>
      <c r="C44" s="136">
        <f t="shared" si="1"/>
        <v>4039419.4227139563</v>
      </c>
      <c r="D44" s="136">
        <f t="shared" si="2"/>
        <v>40394.194227139567</v>
      </c>
      <c r="E44" s="136">
        <f t="shared" si="3"/>
        <v>-100000</v>
      </c>
      <c r="F44" s="136">
        <f t="shared" si="4"/>
        <v>3979813.6169410958</v>
      </c>
    </row>
    <row r="45" spans="1:6" x14ac:dyDescent="0.3">
      <c r="B45" s="136">
        <f t="shared" si="0"/>
        <v>10</v>
      </c>
      <c r="C45" s="136">
        <f t="shared" si="1"/>
        <v>3979813.6169410958</v>
      </c>
      <c r="D45" s="136">
        <f t="shared" si="2"/>
        <v>39798.136169410958</v>
      </c>
      <c r="E45" s="136">
        <f t="shared" si="3"/>
        <v>-100000</v>
      </c>
      <c r="F45" s="136">
        <f t="shared" si="4"/>
        <v>3919611.7531105066</v>
      </c>
    </row>
    <row r="46" spans="1:6" x14ac:dyDescent="0.3">
      <c r="B46" s="136">
        <f t="shared" si="0"/>
        <v>11</v>
      </c>
      <c r="C46" s="136">
        <f t="shared" si="1"/>
        <v>3919611.7531105066</v>
      </c>
      <c r="D46" s="136">
        <f t="shared" si="2"/>
        <v>39196.117531105068</v>
      </c>
      <c r="E46" s="136">
        <f t="shared" si="3"/>
        <v>-100000</v>
      </c>
      <c r="F46" s="136">
        <f t="shared" si="4"/>
        <v>3858807.8706416115</v>
      </c>
    </row>
    <row r="47" spans="1:6" x14ac:dyDescent="0.3">
      <c r="B47" s="136">
        <f t="shared" si="0"/>
        <v>12</v>
      </c>
      <c r="C47" s="136">
        <f t="shared" si="1"/>
        <v>3858807.8706416115</v>
      </c>
      <c r="D47" s="136">
        <f t="shared" si="2"/>
        <v>38588.07870641612</v>
      </c>
      <c r="E47" s="136">
        <f t="shared" si="3"/>
        <v>-100000</v>
      </c>
      <c r="F47" s="136">
        <f t="shared" si="4"/>
        <v>3797395.9493480278</v>
      </c>
    </row>
    <row r="48" spans="1:6" x14ac:dyDescent="0.3">
      <c r="B48" s="136">
        <f t="shared" si="0"/>
        <v>13</v>
      </c>
      <c r="C48" s="136">
        <f t="shared" si="1"/>
        <v>3797395.9493480278</v>
      </c>
      <c r="D48" s="136">
        <f t="shared" si="2"/>
        <v>37973.959493480281</v>
      </c>
      <c r="E48" s="136">
        <f t="shared" si="3"/>
        <v>-100000</v>
      </c>
      <c r="F48" s="136">
        <f t="shared" si="4"/>
        <v>3735369.908841508</v>
      </c>
    </row>
    <row r="49" spans="2:6" x14ac:dyDescent="0.3">
      <c r="B49" s="136">
        <f t="shared" si="0"/>
        <v>14</v>
      </c>
      <c r="C49" s="136">
        <f t="shared" si="1"/>
        <v>3735369.908841508</v>
      </c>
      <c r="D49" s="136">
        <f t="shared" si="2"/>
        <v>37353.69908841508</v>
      </c>
      <c r="E49" s="136">
        <f t="shared" si="3"/>
        <v>-100000</v>
      </c>
      <c r="F49" s="136">
        <f t="shared" si="4"/>
        <v>3672723.6079299231</v>
      </c>
    </row>
    <row r="50" spans="2:6" x14ac:dyDescent="0.3">
      <c r="B50" s="136">
        <f t="shared" si="0"/>
        <v>15</v>
      </c>
      <c r="C50" s="136">
        <f t="shared" si="1"/>
        <v>3672723.6079299231</v>
      </c>
      <c r="D50" s="136">
        <f t="shared" si="2"/>
        <v>36727.236079299233</v>
      </c>
      <c r="E50" s="136">
        <f t="shared" si="3"/>
        <v>-100000</v>
      </c>
      <c r="F50" s="136">
        <f t="shared" si="4"/>
        <v>3609450.8440092225</v>
      </c>
    </row>
    <row r="51" spans="2:6" x14ac:dyDescent="0.3">
      <c r="B51" s="136">
        <f t="shared" si="0"/>
        <v>16</v>
      </c>
      <c r="C51" s="136">
        <f t="shared" si="1"/>
        <v>3609450.8440092225</v>
      </c>
      <c r="D51" s="136">
        <f t="shared" si="2"/>
        <v>36094.508440092228</v>
      </c>
      <c r="E51" s="136">
        <f t="shared" si="3"/>
        <v>-100000</v>
      </c>
      <c r="F51" s="136">
        <f t="shared" si="4"/>
        <v>3545545.3524493147</v>
      </c>
    </row>
    <row r="52" spans="2:6" x14ac:dyDescent="0.3">
      <c r="B52" s="136">
        <f t="shared" si="0"/>
        <v>17</v>
      </c>
      <c r="C52" s="136">
        <f t="shared" si="1"/>
        <v>3545545.3524493147</v>
      </c>
      <c r="D52" s="136">
        <f t="shared" si="2"/>
        <v>35455.453524493147</v>
      </c>
      <c r="E52" s="136">
        <f t="shared" si="3"/>
        <v>-100000</v>
      </c>
      <c r="F52" s="136">
        <f t="shared" si="4"/>
        <v>3481000.8059738078</v>
      </c>
    </row>
    <row r="53" spans="2:6" x14ac:dyDescent="0.3">
      <c r="B53" s="136">
        <f t="shared" si="0"/>
        <v>18</v>
      </c>
      <c r="C53" s="136">
        <f t="shared" si="1"/>
        <v>3481000.8059738078</v>
      </c>
      <c r="D53" s="136">
        <f t="shared" si="2"/>
        <v>34810.00805973808</v>
      </c>
      <c r="E53" s="136">
        <f t="shared" si="3"/>
        <v>-100000</v>
      </c>
      <c r="F53" s="136">
        <f t="shared" si="4"/>
        <v>3415810.814033546</v>
      </c>
    </row>
    <row r="54" spans="2:6" x14ac:dyDescent="0.3">
      <c r="B54" s="136">
        <f t="shared" si="0"/>
        <v>19</v>
      </c>
      <c r="C54" s="136">
        <f t="shared" si="1"/>
        <v>3415810.814033546</v>
      </c>
      <c r="D54" s="136">
        <f t="shared" si="2"/>
        <v>34158.108140335462</v>
      </c>
      <c r="E54" s="136">
        <f t="shared" si="3"/>
        <v>-100000</v>
      </c>
      <c r="F54" s="136">
        <f t="shared" si="4"/>
        <v>3349968.9221738814</v>
      </c>
    </row>
    <row r="55" spans="2:6" x14ac:dyDescent="0.3">
      <c r="B55" s="136">
        <f t="shared" si="0"/>
        <v>20</v>
      </c>
      <c r="C55" s="136">
        <f t="shared" si="1"/>
        <v>3349968.9221738814</v>
      </c>
      <c r="D55" s="136">
        <f t="shared" si="2"/>
        <v>33499.689221738816</v>
      </c>
      <c r="E55" s="136">
        <f t="shared" si="3"/>
        <v>-100000</v>
      </c>
      <c r="F55" s="136">
        <f t="shared" si="4"/>
        <v>3283468.6113956203</v>
      </c>
    </row>
    <row r="56" spans="2:6" x14ac:dyDescent="0.3">
      <c r="B56" s="136">
        <f t="shared" si="0"/>
        <v>21</v>
      </c>
      <c r="C56" s="136">
        <f t="shared" si="1"/>
        <v>3283468.6113956203</v>
      </c>
      <c r="D56" s="136">
        <f t="shared" si="2"/>
        <v>32834.686113956202</v>
      </c>
      <c r="E56" s="136">
        <f t="shared" si="3"/>
        <v>-100000</v>
      </c>
      <c r="F56" s="136">
        <f t="shared" si="4"/>
        <v>3216303.2975095767</v>
      </c>
    </row>
    <row r="57" spans="2:6" x14ac:dyDescent="0.3">
      <c r="B57" s="136">
        <f t="shared" si="0"/>
        <v>22</v>
      </c>
      <c r="C57" s="136">
        <f t="shared" si="1"/>
        <v>3216303.2975095767</v>
      </c>
      <c r="D57" s="136">
        <f t="shared" si="2"/>
        <v>32163.032975095768</v>
      </c>
      <c r="E57" s="136">
        <f t="shared" si="3"/>
        <v>-100000</v>
      </c>
      <c r="F57" s="136">
        <f t="shared" si="4"/>
        <v>3148466.3304846724</v>
      </c>
    </row>
    <row r="58" spans="2:6" x14ac:dyDescent="0.3">
      <c r="B58" s="136">
        <f t="shared" si="0"/>
        <v>23</v>
      </c>
      <c r="C58" s="136">
        <f t="shared" si="1"/>
        <v>3148466.3304846724</v>
      </c>
      <c r="D58" s="136">
        <f t="shared" si="2"/>
        <v>31484.663304846727</v>
      </c>
      <c r="E58" s="136">
        <f t="shared" si="3"/>
        <v>-100000</v>
      </c>
      <c r="F58" s="136">
        <f t="shared" si="4"/>
        <v>3079950.9937895192</v>
      </c>
    </row>
    <row r="59" spans="2:6" x14ac:dyDescent="0.3">
      <c r="B59" s="136">
        <f t="shared" si="0"/>
        <v>24</v>
      </c>
      <c r="C59" s="136">
        <f t="shared" si="1"/>
        <v>3079950.9937895192</v>
      </c>
      <c r="D59" s="136">
        <f t="shared" si="2"/>
        <v>30799.509937895193</v>
      </c>
      <c r="E59" s="136">
        <f t="shared" si="3"/>
        <v>-100000</v>
      </c>
      <c r="F59" s="136">
        <f t="shared" si="4"/>
        <v>3010750.5037274142</v>
      </c>
    </row>
    <row r="60" spans="2:6" x14ac:dyDescent="0.3">
      <c r="B60" s="136">
        <f t="shared" si="0"/>
        <v>25</v>
      </c>
      <c r="C60" s="136">
        <f t="shared" si="1"/>
        <v>3010750.5037274142</v>
      </c>
      <c r="D60" s="136">
        <f t="shared" si="2"/>
        <v>30107.505037274143</v>
      </c>
      <c r="E60" s="136">
        <f t="shared" si="3"/>
        <v>-100000</v>
      </c>
      <c r="F60" s="136">
        <f t="shared" si="4"/>
        <v>2940858.0087646884</v>
      </c>
    </row>
    <row r="61" spans="2:6" x14ac:dyDescent="0.3">
      <c r="B61" s="136">
        <f t="shared" si="0"/>
        <v>26</v>
      </c>
      <c r="C61" s="136">
        <f t="shared" si="1"/>
        <v>2940858.0087646884</v>
      </c>
      <c r="D61" s="136">
        <f t="shared" si="2"/>
        <v>29408.580087646886</v>
      </c>
      <c r="E61" s="136">
        <f t="shared" si="3"/>
        <v>-100000</v>
      </c>
      <c r="F61" s="136">
        <f t="shared" si="4"/>
        <v>2870266.5888523352</v>
      </c>
    </row>
    <row r="62" spans="2:6" x14ac:dyDescent="0.3">
      <c r="B62" s="136">
        <f t="shared" si="0"/>
        <v>27</v>
      </c>
      <c r="C62" s="136">
        <f t="shared" si="1"/>
        <v>2870266.5888523352</v>
      </c>
      <c r="D62" s="136">
        <f t="shared" si="2"/>
        <v>28702.665888523352</v>
      </c>
      <c r="E62" s="136">
        <f t="shared" si="3"/>
        <v>-100000</v>
      </c>
      <c r="F62" s="136">
        <f t="shared" si="4"/>
        <v>2798969.2547408585</v>
      </c>
    </row>
    <row r="63" spans="2:6" x14ac:dyDescent="0.3">
      <c r="B63" s="136">
        <f t="shared" si="0"/>
        <v>28</v>
      </c>
      <c r="C63" s="136">
        <f t="shared" si="1"/>
        <v>2798969.2547408585</v>
      </c>
      <c r="D63" s="136">
        <f t="shared" si="2"/>
        <v>27989.692547408584</v>
      </c>
      <c r="E63" s="136">
        <f t="shared" si="3"/>
        <v>-100000</v>
      </c>
      <c r="F63" s="136">
        <f t="shared" si="4"/>
        <v>2726958.9472882668</v>
      </c>
    </row>
    <row r="64" spans="2:6" x14ac:dyDescent="0.3">
      <c r="B64" s="136">
        <f t="shared" si="0"/>
        <v>29</v>
      </c>
      <c r="C64" s="136">
        <f t="shared" si="1"/>
        <v>2726958.9472882668</v>
      </c>
      <c r="D64" s="136">
        <f t="shared" si="2"/>
        <v>27269.589472882668</v>
      </c>
      <c r="E64" s="136">
        <f t="shared" si="3"/>
        <v>-100000</v>
      </c>
      <c r="F64" s="136">
        <f t="shared" si="4"/>
        <v>2654228.5367611493</v>
      </c>
    </row>
    <row r="65" spans="2:6" x14ac:dyDescent="0.3">
      <c r="B65" s="136">
        <f t="shared" si="0"/>
        <v>30</v>
      </c>
      <c r="C65" s="136">
        <f t="shared" si="1"/>
        <v>2654228.5367611493</v>
      </c>
      <c r="D65" s="136">
        <f t="shared" si="2"/>
        <v>26542.285367611494</v>
      </c>
      <c r="E65" s="136">
        <f t="shared" si="3"/>
        <v>-100000</v>
      </c>
      <c r="F65" s="136">
        <f t="shared" si="4"/>
        <v>2580770.8221287606</v>
      </c>
    </row>
    <row r="66" spans="2:6" x14ac:dyDescent="0.3">
      <c r="B66" s="136">
        <f t="shared" si="0"/>
        <v>31</v>
      </c>
      <c r="C66" s="136">
        <f t="shared" si="1"/>
        <v>2580770.8221287606</v>
      </c>
      <c r="D66" s="136">
        <f t="shared" si="2"/>
        <v>25807.708221287608</v>
      </c>
      <c r="E66" s="136">
        <f t="shared" si="3"/>
        <v>-100000</v>
      </c>
      <c r="F66" s="136">
        <f t="shared" si="4"/>
        <v>2506578.5303500481</v>
      </c>
    </row>
    <row r="67" spans="2:6" x14ac:dyDescent="0.3">
      <c r="B67" s="136">
        <f t="shared" si="0"/>
        <v>32</v>
      </c>
      <c r="C67" s="136">
        <f t="shared" si="1"/>
        <v>2506578.5303500481</v>
      </c>
      <c r="D67" s="136">
        <f t="shared" si="2"/>
        <v>25065.785303500481</v>
      </c>
      <c r="E67" s="136">
        <f t="shared" si="3"/>
        <v>-100000</v>
      </c>
      <c r="F67" s="136">
        <f t="shared" si="4"/>
        <v>2431644.3156535486</v>
      </c>
    </row>
    <row r="68" spans="2:6" x14ac:dyDescent="0.3">
      <c r="B68" s="136">
        <f t="shared" si="0"/>
        <v>33</v>
      </c>
      <c r="C68" s="136">
        <f t="shared" si="1"/>
        <v>2431644.3156535486</v>
      </c>
      <c r="D68" s="136">
        <f t="shared" si="2"/>
        <v>24316.443156535486</v>
      </c>
      <c r="E68" s="136">
        <f t="shared" si="3"/>
        <v>-100000</v>
      </c>
      <c r="F68" s="136">
        <f t="shared" si="4"/>
        <v>2355960.7588100838</v>
      </c>
    </row>
    <row r="69" spans="2:6" x14ac:dyDescent="0.3">
      <c r="B69" s="136">
        <f t="shared" si="0"/>
        <v>34</v>
      </c>
      <c r="C69" s="136">
        <f t="shared" si="1"/>
        <v>2355960.7588100838</v>
      </c>
      <c r="D69" s="136">
        <f t="shared" si="2"/>
        <v>23559.60758810084</v>
      </c>
      <c r="E69" s="136">
        <f t="shared" si="3"/>
        <v>-100000</v>
      </c>
      <c r="F69" s="136">
        <f t="shared" si="4"/>
        <v>2279520.3663981846</v>
      </c>
    </row>
    <row r="70" spans="2:6" x14ac:dyDescent="0.3">
      <c r="B70" s="136">
        <f t="shared" si="0"/>
        <v>35</v>
      </c>
      <c r="C70" s="136">
        <f t="shared" si="1"/>
        <v>2279520.3663981846</v>
      </c>
      <c r="D70" s="136">
        <f t="shared" si="2"/>
        <v>22795.203663981847</v>
      </c>
      <c r="E70" s="136">
        <f t="shared" si="3"/>
        <v>-100000</v>
      </c>
      <c r="F70" s="136">
        <f t="shared" si="4"/>
        <v>2202315.5700621665</v>
      </c>
    </row>
    <row r="71" spans="2:6" x14ac:dyDescent="0.3">
      <c r="B71" s="136">
        <f t="shared" si="0"/>
        <v>36</v>
      </c>
      <c r="C71" s="136">
        <f t="shared" si="1"/>
        <v>2202315.5700621665</v>
      </c>
      <c r="D71" s="136">
        <f t="shared" si="2"/>
        <v>22023.155700621664</v>
      </c>
      <c r="E71" s="136">
        <f t="shared" si="3"/>
        <v>-100000</v>
      </c>
      <c r="F71" s="136">
        <f t="shared" si="4"/>
        <v>2124338.7257627882</v>
      </c>
    </row>
    <row r="72" spans="2:6" x14ac:dyDescent="0.3">
      <c r="B72" s="136">
        <f t="shared" si="0"/>
        <v>37</v>
      </c>
      <c r="C72" s="136">
        <f t="shared" si="1"/>
        <v>2124338.7257627882</v>
      </c>
      <c r="D72" s="136">
        <f t="shared" si="2"/>
        <v>21243.387257627881</v>
      </c>
      <c r="E72" s="136">
        <f t="shared" si="3"/>
        <v>-100000</v>
      </c>
      <c r="F72" s="136">
        <f t="shared" si="4"/>
        <v>2045582.1130204159</v>
      </c>
    </row>
    <row r="73" spans="2:6" x14ac:dyDescent="0.3">
      <c r="B73" s="136">
        <f t="shared" si="0"/>
        <v>38</v>
      </c>
      <c r="C73" s="136">
        <f t="shared" si="1"/>
        <v>2045582.1130204159</v>
      </c>
      <c r="D73" s="136">
        <f t="shared" si="2"/>
        <v>20455.82113020416</v>
      </c>
      <c r="E73" s="136">
        <f t="shared" si="3"/>
        <v>-100000</v>
      </c>
      <c r="F73" s="136">
        <f t="shared" si="4"/>
        <v>1966037.9341506201</v>
      </c>
    </row>
    <row r="74" spans="2:6" x14ac:dyDescent="0.3">
      <c r="B74" s="136">
        <f t="shared" si="0"/>
        <v>39</v>
      </c>
      <c r="C74" s="136">
        <f t="shared" si="1"/>
        <v>1966037.9341506201</v>
      </c>
      <c r="D74" s="136">
        <f t="shared" si="2"/>
        <v>19660.379341506203</v>
      </c>
      <c r="E74" s="136">
        <f t="shared" si="3"/>
        <v>-100000</v>
      </c>
      <c r="F74" s="136">
        <f t="shared" si="4"/>
        <v>1885698.3134921263</v>
      </c>
    </row>
    <row r="75" spans="2:6" x14ac:dyDescent="0.3">
      <c r="B75" s="136">
        <f t="shared" si="0"/>
        <v>40</v>
      </c>
      <c r="C75" s="136">
        <f t="shared" si="1"/>
        <v>1885698.3134921263</v>
      </c>
      <c r="D75" s="136">
        <f t="shared" si="2"/>
        <v>18856.983134921262</v>
      </c>
      <c r="E75" s="136">
        <f t="shared" si="3"/>
        <v>-100000</v>
      </c>
      <c r="F75" s="136">
        <f t="shared" si="4"/>
        <v>1804555.2966270475</v>
      </c>
    </row>
    <row r="76" spans="2:6" x14ac:dyDescent="0.3">
      <c r="B76" s="136">
        <f t="shared" si="0"/>
        <v>41</v>
      </c>
      <c r="C76" s="136">
        <f t="shared" si="1"/>
        <v>1804555.2966270475</v>
      </c>
      <c r="D76" s="136">
        <f t="shared" si="2"/>
        <v>18045.552966270476</v>
      </c>
      <c r="E76" s="136">
        <f t="shared" si="3"/>
        <v>-100000</v>
      </c>
      <c r="F76" s="136">
        <f t="shared" si="4"/>
        <v>1722600.8495933178</v>
      </c>
    </row>
    <row r="77" spans="2:6" x14ac:dyDescent="0.3">
      <c r="B77" s="136">
        <f t="shared" si="0"/>
        <v>42</v>
      </c>
      <c r="C77" s="136">
        <f t="shared" si="1"/>
        <v>1722600.8495933178</v>
      </c>
      <c r="D77" s="136">
        <f t="shared" si="2"/>
        <v>17226.00849593318</v>
      </c>
      <c r="E77" s="136">
        <f t="shared" si="3"/>
        <v>-100000</v>
      </c>
      <c r="F77" s="136">
        <f t="shared" si="4"/>
        <v>1639826.858089251</v>
      </c>
    </row>
    <row r="78" spans="2:6" x14ac:dyDescent="0.3">
      <c r="B78" s="136">
        <f t="shared" si="0"/>
        <v>43</v>
      </c>
      <c r="C78" s="136">
        <f t="shared" si="1"/>
        <v>1639826.858089251</v>
      </c>
      <c r="D78" s="136">
        <f t="shared" si="2"/>
        <v>16398.268580892509</v>
      </c>
      <c r="E78" s="136">
        <f t="shared" si="3"/>
        <v>-100000</v>
      </c>
      <c r="F78" s="136">
        <f t="shared" si="4"/>
        <v>1556225.1266701436</v>
      </c>
    </row>
    <row r="79" spans="2:6" x14ac:dyDescent="0.3">
      <c r="B79" s="136">
        <f t="shared" si="0"/>
        <v>44</v>
      </c>
      <c r="C79" s="136">
        <f t="shared" si="1"/>
        <v>1556225.1266701436</v>
      </c>
      <c r="D79" s="136">
        <f t="shared" si="2"/>
        <v>15562.251266701436</v>
      </c>
      <c r="E79" s="136">
        <f t="shared" si="3"/>
        <v>-100000</v>
      </c>
      <c r="F79" s="136">
        <f t="shared" si="4"/>
        <v>1471787.3779368449</v>
      </c>
    </row>
    <row r="80" spans="2:6" x14ac:dyDescent="0.3">
      <c r="B80" s="136">
        <f t="shared" si="0"/>
        <v>45</v>
      </c>
      <c r="C80" s="136">
        <f t="shared" si="1"/>
        <v>1471787.3779368449</v>
      </c>
      <c r="D80" s="136">
        <f t="shared" si="2"/>
        <v>14717.87377936845</v>
      </c>
      <c r="E80" s="136">
        <f t="shared" si="3"/>
        <v>-100000</v>
      </c>
      <c r="F80" s="136">
        <f t="shared" si="4"/>
        <v>1386505.2517162133</v>
      </c>
    </row>
    <row r="81" spans="2:6" x14ac:dyDescent="0.3">
      <c r="B81" s="136">
        <f t="shared" si="0"/>
        <v>46</v>
      </c>
      <c r="C81" s="136">
        <f t="shared" si="1"/>
        <v>1386505.2517162133</v>
      </c>
      <c r="D81" s="136">
        <f t="shared" si="2"/>
        <v>13865.052517162134</v>
      </c>
      <c r="E81" s="136">
        <f t="shared" si="3"/>
        <v>-100000</v>
      </c>
      <c r="F81" s="136">
        <f t="shared" si="4"/>
        <v>1300370.3042333755</v>
      </c>
    </row>
    <row r="82" spans="2:6" x14ac:dyDescent="0.3">
      <c r="B82" s="136">
        <f t="shared" si="0"/>
        <v>47</v>
      </c>
      <c r="C82" s="136">
        <f t="shared" si="1"/>
        <v>1300370.3042333755</v>
      </c>
      <c r="D82" s="136">
        <f t="shared" si="2"/>
        <v>13003.703042333755</v>
      </c>
      <c r="E82" s="136">
        <f t="shared" si="3"/>
        <v>-100000</v>
      </c>
      <c r="F82" s="136">
        <f t="shared" si="4"/>
        <v>1213374.0072757092</v>
      </c>
    </row>
    <row r="83" spans="2:6" x14ac:dyDescent="0.3">
      <c r="B83" s="136">
        <f t="shared" si="0"/>
        <v>48</v>
      </c>
      <c r="C83" s="136">
        <f t="shared" si="1"/>
        <v>1213374.0072757092</v>
      </c>
      <c r="D83" s="136">
        <f t="shared" si="2"/>
        <v>12133.740072757091</v>
      </c>
      <c r="E83" s="136">
        <f t="shared" si="3"/>
        <v>-100000</v>
      </c>
      <c r="F83" s="136">
        <f t="shared" si="4"/>
        <v>1125507.7473484662</v>
      </c>
    </row>
    <row r="84" spans="2:6" x14ac:dyDescent="0.3">
      <c r="B84" s="136">
        <f t="shared" si="0"/>
        <v>49</v>
      </c>
      <c r="C84" s="136">
        <f t="shared" si="1"/>
        <v>1125507.7473484662</v>
      </c>
      <c r="D84" s="136">
        <f t="shared" si="2"/>
        <v>11255.077473484662</v>
      </c>
      <c r="E84" s="136">
        <f t="shared" si="3"/>
        <v>-100000</v>
      </c>
      <c r="F84" s="136">
        <f t="shared" si="4"/>
        <v>1036762.8248219509</v>
      </c>
    </row>
    <row r="85" spans="2:6" x14ac:dyDescent="0.3">
      <c r="B85" s="136">
        <f t="shared" si="0"/>
        <v>50</v>
      </c>
      <c r="C85" s="136">
        <f t="shared" si="1"/>
        <v>1036762.8248219509</v>
      </c>
      <c r="D85" s="136">
        <f t="shared" si="2"/>
        <v>10367.628248219509</v>
      </c>
      <c r="E85" s="136">
        <f t="shared" si="3"/>
        <v>-100000</v>
      </c>
      <c r="F85" s="136">
        <f t="shared" si="4"/>
        <v>947130.45307017036</v>
      </c>
    </row>
    <row r="86" spans="2:6" x14ac:dyDescent="0.3">
      <c r="B86" s="136">
        <f t="shared" si="0"/>
        <v>51</v>
      </c>
      <c r="C86" s="136">
        <f t="shared" si="1"/>
        <v>947130.45307017036</v>
      </c>
      <c r="D86" s="136">
        <f t="shared" si="2"/>
        <v>9471.3045307017037</v>
      </c>
      <c r="E86" s="136">
        <f t="shared" si="3"/>
        <v>-100000</v>
      </c>
      <c r="F86" s="136">
        <f t="shared" si="4"/>
        <v>856601.75760087208</v>
      </c>
    </row>
    <row r="87" spans="2:6" x14ac:dyDescent="0.3">
      <c r="B87" s="136">
        <f t="shared" si="0"/>
        <v>52</v>
      </c>
      <c r="C87" s="136">
        <f t="shared" si="1"/>
        <v>856601.75760087208</v>
      </c>
      <c r="D87" s="136">
        <f t="shared" si="2"/>
        <v>8566.0175760087204</v>
      </c>
      <c r="E87" s="136">
        <f t="shared" si="3"/>
        <v>-100000</v>
      </c>
      <c r="F87" s="136">
        <f t="shared" si="4"/>
        <v>765167.77517688076</v>
      </c>
    </row>
    <row r="88" spans="2:6" x14ac:dyDescent="0.3">
      <c r="B88" s="136">
        <f t="shared" si="0"/>
        <v>53</v>
      </c>
      <c r="C88" s="136">
        <f t="shared" si="1"/>
        <v>765167.77517688076</v>
      </c>
      <c r="D88" s="136">
        <f t="shared" si="2"/>
        <v>7651.6777517688079</v>
      </c>
      <c r="E88" s="136">
        <f t="shared" si="3"/>
        <v>-100000</v>
      </c>
      <c r="F88" s="136">
        <f t="shared" si="4"/>
        <v>672819.45292864961</v>
      </c>
    </row>
    <row r="89" spans="2:6" x14ac:dyDescent="0.3">
      <c r="B89" s="136">
        <f t="shared" si="0"/>
        <v>54</v>
      </c>
      <c r="C89" s="136">
        <f t="shared" si="1"/>
        <v>672819.45292864961</v>
      </c>
      <c r="D89" s="136">
        <f t="shared" si="2"/>
        <v>6728.1945292864966</v>
      </c>
      <c r="E89" s="136">
        <f t="shared" si="3"/>
        <v>-100000</v>
      </c>
      <c r="F89" s="136">
        <f t="shared" si="4"/>
        <v>579547.64745793608</v>
      </c>
    </row>
    <row r="90" spans="2:6" x14ac:dyDescent="0.3">
      <c r="B90" s="136">
        <f t="shared" si="0"/>
        <v>55</v>
      </c>
      <c r="C90" s="136">
        <f t="shared" si="1"/>
        <v>579547.64745793608</v>
      </c>
      <c r="D90" s="136">
        <f t="shared" si="2"/>
        <v>5795.4764745793609</v>
      </c>
      <c r="E90" s="136">
        <f t="shared" si="3"/>
        <v>-100000</v>
      </c>
      <c r="F90" s="136">
        <f t="shared" si="4"/>
        <v>485343.12393251539</v>
      </c>
    </row>
    <row r="91" spans="2:6" x14ac:dyDescent="0.3">
      <c r="B91" s="136">
        <f t="shared" si="0"/>
        <v>56</v>
      </c>
      <c r="C91" s="136">
        <f t="shared" si="1"/>
        <v>485343.12393251539</v>
      </c>
      <c r="D91" s="136">
        <f t="shared" si="2"/>
        <v>4853.4312393251539</v>
      </c>
      <c r="E91" s="136">
        <f t="shared" si="3"/>
        <v>-100000</v>
      </c>
      <c r="F91" s="136">
        <f t="shared" si="4"/>
        <v>390196.55517184053</v>
      </c>
    </row>
    <row r="92" spans="2:6" x14ac:dyDescent="0.3">
      <c r="B92" s="136">
        <f t="shared" si="0"/>
        <v>57</v>
      </c>
      <c r="C92" s="136">
        <f t="shared" si="1"/>
        <v>390196.55517184053</v>
      </c>
      <c r="D92" s="136">
        <f t="shared" si="2"/>
        <v>3901.9655517184055</v>
      </c>
      <c r="E92" s="136">
        <f t="shared" si="3"/>
        <v>-100000</v>
      </c>
      <c r="F92" s="136">
        <f t="shared" si="4"/>
        <v>294098.52072355896</v>
      </c>
    </row>
    <row r="93" spans="2:6" x14ac:dyDescent="0.3">
      <c r="B93" s="136">
        <f t="shared" si="0"/>
        <v>58</v>
      </c>
      <c r="C93" s="136">
        <f t="shared" si="1"/>
        <v>294098.52072355896</v>
      </c>
      <c r="D93" s="136">
        <f t="shared" si="2"/>
        <v>2940.9852072355898</v>
      </c>
      <c r="E93" s="136">
        <f t="shared" si="3"/>
        <v>-100000</v>
      </c>
      <c r="F93" s="136">
        <f t="shared" si="4"/>
        <v>197039.50593079458</v>
      </c>
    </row>
    <row r="94" spans="2:6" x14ac:dyDescent="0.3">
      <c r="B94" s="136">
        <f t="shared" si="0"/>
        <v>59</v>
      </c>
      <c r="C94" s="136">
        <f t="shared" si="1"/>
        <v>197039.50593079458</v>
      </c>
      <c r="D94" s="136">
        <f t="shared" si="2"/>
        <v>1970.3950593079458</v>
      </c>
      <c r="E94" s="136">
        <f t="shared" si="3"/>
        <v>-100000</v>
      </c>
      <c r="F94" s="136">
        <f t="shared" si="4"/>
        <v>99009.900990102527</v>
      </c>
    </row>
    <row r="95" spans="2:6" x14ac:dyDescent="0.3">
      <c r="B95" s="136">
        <f t="shared" si="0"/>
        <v>60</v>
      </c>
      <c r="C95" s="136">
        <f t="shared" si="1"/>
        <v>99009.900990102527</v>
      </c>
      <c r="D95" s="136">
        <f t="shared" si="2"/>
        <v>990.09900990102528</v>
      </c>
      <c r="E95" s="136">
        <f t="shared" si="3"/>
        <v>-100000</v>
      </c>
      <c r="F95" s="147">
        <f t="shared" si="4"/>
        <v>3.5506673157215118E-9</v>
      </c>
    </row>
    <row r="98" spans="1:55" x14ac:dyDescent="0.3">
      <c r="A98" s="137" t="s">
        <v>293</v>
      </c>
    </row>
    <row r="99" spans="1:55" x14ac:dyDescent="0.3">
      <c r="C99" s="148" t="s">
        <v>295</v>
      </c>
      <c r="D99" s="148" t="s">
        <v>295</v>
      </c>
      <c r="E99" s="148" t="s">
        <v>295</v>
      </c>
      <c r="G99" s="148"/>
      <c r="BC99" s="136"/>
    </row>
    <row r="100" spans="1:55" x14ac:dyDescent="0.3">
      <c r="C100" s="148" t="s">
        <v>294</v>
      </c>
      <c r="D100" s="148" t="s">
        <v>290</v>
      </c>
      <c r="E100" s="148" t="s">
        <v>297</v>
      </c>
      <c r="F100" s="146"/>
      <c r="G100" s="148" t="s">
        <v>296</v>
      </c>
      <c r="BC100" s="136"/>
    </row>
    <row r="101" spans="1:55" x14ac:dyDescent="0.3">
      <c r="A101" s="149">
        <v>2023</v>
      </c>
      <c r="B101" s="136">
        <v>1</v>
      </c>
      <c r="C101" s="136">
        <f>+E31</f>
        <v>74925.064010373389</v>
      </c>
      <c r="D101" s="136">
        <f>+D36</f>
        <v>44955.038406224041</v>
      </c>
      <c r="E101" s="136">
        <f t="shared" ref="E101:E113" si="5">+C101+D101</f>
        <v>119880.10241659742</v>
      </c>
      <c r="G101" s="136">
        <f t="shared" ref="G101:G113" si="6">-E36</f>
        <v>100000</v>
      </c>
      <c r="BC101" s="136"/>
    </row>
    <row r="102" spans="1:55" x14ac:dyDescent="0.3">
      <c r="A102" s="149">
        <v>2023</v>
      </c>
      <c r="B102" s="136">
        <f>+B101+1</f>
        <v>2</v>
      </c>
      <c r="C102" s="136">
        <f>+C101</f>
        <v>74925.064010373389</v>
      </c>
      <c r="D102" s="136">
        <f t="shared" ref="D102:D160" si="7">+D37</f>
        <v>44404.588790286274</v>
      </c>
      <c r="E102" s="136">
        <f t="shared" si="5"/>
        <v>119329.65280065966</v>
      </c>
      <c r="G102" s="136">
        <f t="shared" si="6"/>
        <v>100000</v>
      </c>
      <c r="BC102" s="136"/>
    </row>
    <row r="103" spans="1:55" x14ac:dyDescent="0.3">
      <c r="A103" s="149">
        <v>2023</v>
      </c>
      <c r="B103" s="136">
        <f t="shared" ref="B103:B160" si="8">+B102+1</f>
        <v>3</v>
      </c>
      <c r="C103" s="136">
        <f t="shared" ref="C103:C160" si="9">+C102</f>
        <v>74925.064010373389</v>
      </c>
      <c r="D103" s="136">
        <f t="shared" si="7"/>
        <v>43848.634678189141</v>
      </c>
      <c r="E103" s="136">
        <f t="shared" si="5"/>
        <v>118773.69868856252</v>
      </c>
      <c r="G103" s="136">
        <f t="shared" si="6"/>
        <v>100000</v>
      </c>
      <c r="BC103" s="136"/>
    </row>
    <row r="104" spans="1:55" x14ac:dyDescent="0.3">
      <c r="A104" s="149">
        <v>2023</v>
      </c>
      <c r="B104" s="136">
        <f t="shared" si="8"/>
        <v>4</v>
      </c>
      <c r="C104" s="136">
        <f t="shared" si="9"/>
        <v>74925.064010373389</v>
      </c>
      <c r="D104" s="136">
        <f t="shared" si="7"/>
        <v>43287.121024971028</v>
      </c>
      <c r="E104" s="136">
        <f t="shared" si="5"/>
        <v>118212.18503534442</v>
      </c>
      <c r="G104" s="136">
        <f t="shared" si="6"/>
        <v>100000</v>
      </c>
      <c r="BC104" s="136"/>
    </row>
    <row r="105" spans="1:55" x14ac:dyDescent="0.3">
      <c r="A105" s="149">
        <v>2023</v>
      </c>
      <c r="B105" s="136">
        <f t="shared" si="8"/>
        <v>5</v>
      </c>
      <c r="C105" s="136">
        <f t="shared" si="9"/>
        <v>74925.064010373389</v>
      </c>
      <c r="D105" s="136">
        <f t="shared" si="7"/>
        <v>42719.992235220736</v>
      </c>
      <c r="E105" s="136">
        <f t="shared" si="5"/>
        <v>117645.05624559413</v>
      </c>
      <c r="G105" s="136">
        <f t="shared" si="6"/>
        <v>100000</v>
      </c>
      <c r="BC105" s="136"/>
    </row>
    <row r="106" spans="1:55" x14ac:dyDescent="0.3">
      <c r="A106" s="149">
        <v>2023</v>
      </c>
      <c r="B106" s="136">
        <f t="shared" si="8"/>
        <v>6</v>
      </c>
      <c r="C106" s="136">
        <f t="shared" si="9"/>
        <v>74925.064010373389</v>
      </c>
      <c r="D106" s="136">
        <f t="shared" si="7"/>
        <v>42147.192157572943</v>
      </c>
      <c r="E106" s="136">
        <f t="shared" si="5"/>
        <v>117072.25616794633</v>
      </c>
      <c r="G106" s="136">
        <f t="shared" si="6"/>
        <v>100000</v>
      </c>
      <c r="BC106" s="136"/>
    </row>
    <row r="107" spans="1:55" x14ac:dyDescent="0.3">
      <c r="A107" s="136">
        <v>2024</v>
      </c>
      <c r="B107" s="136">
        <f t="shared" si="8"/>
        <v>7</v>
      </c>
      <c r="C107" s="136">
        <f t="shared" si="9"/>
        <v>74925.064010373389</v>
      </c>
      <c r="D107" s="136">
        <f t="shared" si="7"/>
        <v>41568.664079148679</v>
      </c>
      <c r="E107" s="136">
        <f t="shared" si="5"/>
        <v>116493.72808952208</v>
      </c>
      <c r="G107" s="136">
        <f t="shared" si="6"/>
        <v>100000</v>
      </c>
      <c r="BC107" s="136"/>
    </row>
    <row r="108" spans="1:55" x14ac:dyDescent="0.3">
      <c r="A108" s="136">
        <v>2024</v>
      </c>
      <c r="B108" s="136">
        <f t="shared" si="8"/>
        <v>8</v>
      </c>
      <c r="C108" s="136">
        <f t="shared" si="9"/>
        <v>74925.064010373389</v>
      </c>
      <c r="D108" s="136">
        <f t="shared" si="7"/>
        <v>40984.350719940157</v>
      </c>
      <c r="E108" s="136">
        <f t="shared" si="5"/>
        <v>115909.41473031355</v>
      </c>
      <c r="G108" s="136">
        <f t="shared" si="6"/>
        <v>100000</v>
      </c>
      <c r="BC108" s="136"/>
    </row>
    <row r="109" spans="1:55" x14ac:dyDescent="0.3">
      <c r="A109" s="136">
        <v>2024</v>
      </c>
      <c r="B109" s="136">
        <f t="shared" si="8"/>
        <v>9</v>
      </c>
      <c r="C109" s="136">
        <f t="shared" si="9"/>
        <v>74925.064010373389</v>
      </c>
      <c r="D109" s="136">
        <f t="shared" si="7"/>
        <v>40394.194227139567</v>
      </c>
      <c r="E109" s="136">
        <f t="shared" si="5"/>
        <v>115319.25823751296</v>
      </c>
      <c r="G109" s="136">
        <f t="shared" si="6"/>
        <v>100000</v>
      </c>
      <c r="BC109" s="136"/>
    </row>
    <row r="110" spans="1:55" x14ac:dyDescent="0.3">
      <c r="A110" s="136">
        <v>2024</v>
      </c>
      <c r="B110" s="136">
        <f t="shared" si="8"/>
        <v>10</v>
      </c>
      <c r="C110" s="136">
        <f t="shared" si="9"/>
        <v>74925.064010373389</v>
      </c>
      <c r="D110" s="136">
        <f t="shared" si="7"/>
        <v>39798.136169410958</v>
      </c>
      <c r="E110" s="136">
        <f t="shared" si="5"/>
        <v>114723.20017978435</v>
      </c>
      <c r="G110" s="136">
        <f t="shared" si="6"/>
        <v>100000</v>
      </c>
      <c r="BC110" s="136"/>
    </row>
    <row r="111" spans="1:55" x14ac:dyDescent="0.3">
      <c r="A111" s="136">
        <v>2024</v>
      </c>
      <c r="B111" s="136">
        <f t="shared" si="8"/>
        <v>11</v>
      </c>
      <c r="C111" s="136">
        <f t="shared" si="9"/>
        <v>74925.064010373389</v>
      </c>
      <c r="D111" s="136">
        <f t="shared" si="7"/>
        <v>39196.117531105068</v>
      </c>
      <c r="E111" s="136">
        <f t="shared" si="5"/>
        <v>114121.18154147847</v>
      </c>
      <c r="G111" s="136">
        <f t="shared" si="6"/>
        <v>100000</v>
      </c>
      <c r="BC111" s="136"/>
    </row>
    <row r="112" spans="1:55" x14ac:dyDescent="0.3">
      <c r="A112" s="136">
        <v>2024</v>
      </c>
      <c r="B112" s="136">
        <f t="shared" si="8"/>
        <v>12</v>
      </c>
      <c r="C112" s="136">
        <f t="shared" si="9"/>
        <v>74925.064010373389</v>
      </c>
      <c r="D112" s="136">
        <f t="shared" si="7"/>
        <v>38588.07870641612</v>
      </c>
      <c r="E112" s="136">
        <f t="shared" si="5"/>
        <v>113513.1427167895</v>
      </c>
      <c r="G112" s="136">
        <f t="shared" si="6"/>
        <v>100000</v>
      </c>
      <c r="BC112" s="136"/>
    </row>
    <row r="113" spans="1:55" x14ac:dyDescent="0.3">
      <c r="A113" s="136">
        <v>2024</v>
      </c>
      <c r="B113" s="136">
        <f t="shared" si="8"/>
        <v>13</v>
      </c>
      <c r="C113" s="136">
        <f t="shared" si="9"/>
        <v>74925.064010373389</v>
      </c>
      <c r="D113" s="136">
        <f t="shared" si="7"/>
        <v>37973.959493480281</v>
      </c>
      <c r="E113" s="136">
        <f t="shared" si="5"/>
        <v>112899.02350385368</v>
      </c>
      <c r="G113" s="136">
        <f t="shared" si="6"/>
        <v>100000</v>
      </c>
      <c r="BC113" s="136"/>
    </row>
    <row r="114" spans="1:55" x14ac:dyDescent="0.3">
      <c r="A114" s="136">
        <v>2024</v>
      </c>
      <c r="B114" s="136">
        <f t="shared" si="8"/>
        <v>14</v>
      </c>
      <c r="C114" s="136">
        <f t="shared" si="9"/>
        <v>74925.064010373389</v>
      </c>
      <c r="D114" s="136">
        <f t="shared" si="7"/>
        <v>37353.69908841508</v>
      </c>
      <c r="E114" s="136">
        <f t="shared" ref="E114:E160" si="10">+C114+D114</f>
        <v>112278.76309878848</v>
      </c>
      <c r="G114" s="136">
        <f t="shared" ref="G114:G160" si="11">-E49</f>
        <v>100000</v>
      </c>
    </row>
    <row r="115" spans="1:55" x14ac:dyDescent="0.3">
      <c r="A115" s="136">
        <v>2024</v>
      </c>
      <c r="B115" s="136">
        <f t="shared" si="8"/>
        <v>15</v>
      </c>
      <c r="C115" s="136">
        <f t="shared" si="9"/>
        <v>74925.064010373389</v>
      </c>
      <c r="D115" s="136">
        <f t="shared" si="7"/>
        <v>36727.236079299233</v>
      </c>
      <c r="E115" s="136">
        <f t="shared" si="10"/>
        <v>111652.30008967262</v>
      </c>
      <c r="G115" s="136">
        <f t="shared" si="11"/>
        <v>100000</v>
      </c>
    </row>
    <row r="116" spans="1:55" x14ac:dyDescent="0.3">
      <c r="A116" s="136">
        <v>2024</v>
      </c>
      <c r="B116" s="136">
        <f t="shared" si="8"/>
        <v>16</v>
      </c>
      <c r="C116" s="136">
        <f t="shared" si="9"/>
        <v>74925.064010373389</v>
      </c>
      <c r="D116" s="136">
        <f t="shared" si="7"/>
        <v>36094.508440092228</v>
      </c>
      <c r="E116" s="136">
        <f t="shared" si="10"/>
        <v>111019.57245046561</v>
      </c>
      <c r="G116" s="136">
        <f t="shared" si="11"/>
        <v>100000</v>
      </c>
    </row>
    <row r="117" spans="1:55" x14ac:dyDescent="0.3">
      <c r="A117" s="136">
        <v>2024</v>
      </c>
      <c r="B117" s="136">
        <f t="shared" si="8"/>
        <v>17</v>
      </c>
      <c r="C117" s="136">
        <f t="shared" si="9"/>
        <v>74925.064010373389</v>
      </c>
      <c r="D117" s="136">
        <f t="shared" si="7"/>
        <v>35455.453524493147</v>
      </c>
      <c r="E117" s="136">
        <f t="shared" si="10"/>
        <v>110380.51753486654</v>
      </c>
      <c r="G117" s="136">
        <f t="shared" si="11"/>
        <v>100000</v>
      </c>
    </row>
    <row r="118" spans="1:55" x14ac:dyDescent="0.3">
      <c r="A118" s="136">
        <v>2024</v>
      </c>
      <c r="B118" s="136">
        <f t="shared" si="8"/>
        <v>18</v>
      </c>
      <c r="C118" s="136">
        <f t="shared" si="9"/>
        <v>74925.064010373389</v>
      </c>
      <c r="D118" s="136">
        <f t="shared" si="7"/>
        <v>34810.00805973808</v>
      </c>
      <c r="E118" s="136">
        <f t="shared" si="10"/>
        <v>109735.07207011146</v>
      </c>
      <c r="G118" s="136">
        <f t="shared" si="11"/>
        <v>100000</v>
      </c>
    </row>
    <row r="119" spans="1:55" x14ac:dyDescent="0.3">
      <c r="A119" s="151">
        <f>+A107+1</f>
        <v>2025</v>
      </c>
      <c r="B119" s="136">
        <f t="shared" si="8"/>
        <v>19</v>
      </c>
      <c r="C119" s="136">
        <f t="shared" si="9"/>
        <v>74925.064010373389</v>
      </c>
      <c r="D119" s="136">
        <f t="shared" si="7"/>
        <v>34158.108140335462</v>
      </c>
      <c r="E119" s="136">
        <f t="shared" si="10"/>
        <v>109083.17215070885</v>
      </c>
      <c r="G119" s="136">
        <f t="shared" si="11"/>
        <v>100000</v>
      </c>
    </row>
    <row r="120" spans="1:55" x14ac:dyDescent="0.3">
      <c r="A120" s="151">
        <f>+A119</f>
        <v>2025</v>
      </c>
      <c r="B120" s="136">
        <f t="shared" si="8"/>
        <v>20</v>
      </c>
      <c r="C120" s="136">
        <f t="shared" si="9"/>
        <v>74925.064010373389</v>
      </c>
      <c r="D120" s="136">
        <f t="shared" si="7"/>
        <v>33499.689221738816</v>
      </c>
      <c r="E120" s="136">
        <f t="shared" si="10"/>
        <v>108424.75323211221</v>
      </c>
      <c r="G120" s="136">
        <f t="shared" si="11"/>
        <v>100000</v>
      </c>
    </row>
    <row r="121" spans="1:55" x14ac:dyDescent="0.3">
      <c r="A121" s="151">
        <f t="shared" ref="A121:A130" si="12">+A120</f>
        <v>2025</v>
      </c>
      <c r="B121" s="136">
        <f t="shared" si="8"/>
        <v>21</v>
      </c>
      <c r="C121" s="136">
        <f t="shared" si="9"/>
        <v>74925.064010373389</v>
      </c>
      <c r="D121" s="136">
        <f t="shared" si="7"/>
        <v>32834.686113956202</v>
      </c>
      <c r="E121" s="136">
        <f t="shared" si="10"/>
        <v>107759.75012432958</v>
      </c>
      <c r="G121" s="136">
        <f t="shared" si="11"/>
        <v>100000</v>
      </c>
    </row>
    <row r="122" spans="1:55" x14ac:dyDescent="0.3">
      <c r="A122" s="151">
        <f t="shared" si="12"/>
        <v>2025</v>
      </c>
      <c r="B122" s="136">
        <f t="shared" si="8"/>
        <v>22</v>
      </c>
      <c r="C122" s="136">
        <f t="shared" si="9"/>
        <v>74925.064010373389</v>
      </c>
      <c r="D122" s="136">
        <f t="shared" si="7"/>
        <v>32163.032975095768</v>
      </c>
      <c r="E122" s="136">
        <f t="shared" si="10"/>
        <v>107088.09698546916</v>
      </c>
      <c r="G122" s="136">
        <f t="shared" si="11"/>
        <v>100000</v>
      </c>
    </row>
    <row r="123" spans="1:55" x14ac:dyDescent="0.3">
      <c r="A123" s="151">
        <f t="shared" si="12"/>
        <v>2025</v>
      </c>
      <c r="B123" s="136">
        <f t="shared" si="8"/>
        <v>23</v>
      </c>
      <c r="C123" s="136">
        <f t="shared" si="9"/>
        <v>74925.064010373389</v>
      </c>
      <c r="D123" s="136">
        <f t="shared" si="7"/>
        <v>31484.663304846727</v>
      </c>
      <c r="E123" s="136">
        <f t="shared" si="10"/>
        <v>106409.72731522011</v>
      </c>
      <c r="G123" s="136">
        <f t="shared" si="11"/>
        <v>100000</v>
      </c>
    </row>
    <row r="124" spans="1:55" x14ac:dyDescent="0.3">
      <c r="A124" s="151">
        <f t="shared" si="12"/>
        <v>2025</v>
      </c>
      <c r="B124" s="136">
        <f t="shared" si="8"/>
        <v>24</v>
      </c>
      <c r="C124" s="136">
        <f t="shared" si="9"/>
        <v>74925.064010373389</v>
      </c>
      <c r="D124" s="136">
        <f t="shared" si="7"/>
        <v>30799.509937895193</v>
      </c>
      <c r="E124" s="136">
        <f t="shared" si="10"/>
        <v>105724.57394826857</v>
      </c>
      <c r="G124" s="136">
        <f t="shared" si="11"/>
        <v>100000</v>
      </c>
    </row>
    <row r="125" spans="1:55" x14ac:dyDescent="0.3">
      <c r="A125" s="151">
        <f t="shared" si="12"/>
        <v>2025</v>
      </c>
      <c r="B125" s="136">
        <f t="shared" si="8"/>
        <v>25</v>
      </c>
      <c r="C125" s="136">
        <f t="shared" si="9"/>
        <v>74925.064010373389</v>
      </c>
      <c r="D125" s="136">
        <f t="shared" si="7"/>
        <v>30107.505037274143</v>
      </c>
      <c r="E125" s="136">
        <f t="shared" si="10"/>
        <v>105032.56904764753</v>
      </c>
      <c r="G125" s="136">
        <f t="shared" si="11"/>
        <v>100000</v>
      </c>
    </row>
    <row r="126" spans="1:55" x14ac:dyDescent="0.3">
      <c r="A126" s="151">
        <f t="shared" si="12"/>
        <v>2025</v>
      </c>
      <c r="B126" s="136">
        <f t="shared" si="8"/>
        <v>26</v>
      </c>
      <c r="C126" s="136">
        <f t="shared" si="9"/>
        <v>74925.064010373389</v>
      </c>
      <c r="D126" s="136">
        <f t="shared" si="7"/>
        <v>29408.580087646886</v>
      </c>
      <c r="E126" s="136">
        <f t="shared" si="10"/>
        <v>104333.64409802028</v>
      </c>
      <c r="G126" s="136">
        <f t="shared" si="11"/>
        <v>100000</v>
      </c>
    </row>
    <row r="127" spans="1:55" x14ac:dyDescent="0.3">
      <c r="A127" s="151">
        <f t="shared" si="12"/>
        <v>2025</v>
      </c>
      <c r="B127" s="136">
        <f t="shared" si="8"/>
        <v>27</v>
      </c>
      <c r="C127" s="136">
        <f t="shared" si="9"/>
        <v>74925.064010373389</v>
      </c>
      <c r="D127" s="136">
        <f t="shared" si="7"/>
        <v>28702.665888523352</v>
      </c>
      <c r="E127" s="136">
        <f t="shared" si="10"/>
        <v>103627.72989889674</v>
      </c>
      <c r="G127" s="136">
        <f t="shared" si="11"/>
        <v>100000</v>
      </c>
    </row>
    <row r="128" spans="1:55" x14ac:dyDescent="0.3">
      <c r="A128" s="151">
        <f t="shared" si="12"/>
        <v>2025</v>
      </c>
      <c r="B128" s="136">
        <f t="shared" si="8"/>
        <v>28</v>
      </c>
      <c r="C128" s="136">
        <f t="shared" si="9"/>
        <v>74925.064010373389</v>
      </c>
      <c r="D128" s="136">
        <f t="shared" si="7"/>
        <v>27989.692547408584</v>
      </c>
      <c r="E128" s="136">
        <f t="shared" si="10"/>
        <v>102914.75655778198</v>
      </c>
      <c r="G128" s="136">
        <f t="shared" si="11"/>
        <v>100000</v>
      </c>
    </row>
    <row r="129" spans="1:7" x14ac:dyDescent="0.3">
      <c r="A129" s="151">
        <f t="shared" si="12"/>
        <v>2025</v>
      </c>
      <c r="B129" s="136">
        <f t="shared" si="8"/>
        <v>29</v>
      </c>
      <c r="C129" s="136">
        <f t="shared" si="9"/>
        <v>74925.064010373389</v>
      </c>
      <c r="D129" s="136">
        <f t="shared" si="7"/>
        <v>27269.589472882668</v>
      </c>
      <c r="E129" s="136">
        <f t="shared" si="10"/>
        <v>102194.65348325606</v>
      </c>
      <c r="G129" s="136">
        <f t="shared" si="11"/>
        <v>100000</v>
      </c>
    </row>
    <row r="130" spans="1:7" x14ac:dyDescent="0.3">
      <c r="A130" s="151">
        <f t="shared" si="12"/>
        <v>2025</v>
      </c>
      <c r="B130" s="136">
        <f t="shared" si="8"/>
        <v>30</v>
      </c>
      <c r="C130" s="136">
        <f t="shared" si="9"/>
        <v>74925.064010373389</v>
      </c>
      <c r="D130" s="136">
        <f t="shared" si="7"/>
        <v>26542.285367611494</v>
      </c>
      <c r="E130" s="136">
        <f t="shared" si="10"/>
        <v>101467.34937798488</v>
      </c>
      <c r="G130" s="136">
        <f t="shared" si="11"/>
        <v>100000</v>
      </c>
    </row>
    <row r="131" spans="1:7" x14ac:dyDescent="0.3">
      <c r="A131" s="136">
        <f>+A130+1</f>
        <v>2026</v>
      </c>
      <c r="B131" s="136">
        <f t="shared" si="8"/>
        <v>31</v>
      </c>
      <c r="C131" s="136">
        <f t="shared" si="9"/>
        <v>74925.064010373389</v>
      </c>
      <c r="D131" s="136">
        <f t="shared" si="7"/>
        <v>25807.708221287608</v>
      </c>
      <c r="E131" s="136">
        <f t="shared" si="10"/>
        <v>100732.772231661</v>
      </c>
      <c r="G131" s="136">
        <f t="shared" si="11"/>
        <v>100000</v>
      </c>
    </row>
    <row r="132" spans="1:7" x14ac:dyDescent="0.3">
      <c r="A132" s="136">
        <f>+A131</f>
        <v>2026</v>
      </c>
      <c r="B132" s="136">
        <f t="shared" si="8"/>
        <v>32</v>
      </c>
      <c r="C132" s="136">
        <f t="shared" si="9"/>
        <v>74925.064010373389</v>
      </c>
      <c r="D132" s="136">
        <f t="shared" si="7"/>
        <v>25065.785303500481</v>
      </c>
      <c r="E132" s="136">
        <f t="shared" si="10"/>
        <v>99990.84931387387</v>
      </c>
      <c r="G132" s="136">
        <f t="shared" si="11"/>
        <v>100000</v>
      </c>
    </row>
    <row r="133" spans="1:7" x14ac:dyDescent="0.3">
      <c r="A133" s="136">
        <f t="shared" ref="A133:A142" si="13">+A132</f>
        <v>2026</v>
      </c>
      <c r="B133" s="136">
        <f t="shared" si="8"/>
        <v>33</v>
      </c>
      <c r="C133" s="136">
        <f t="shared" si="9"/>
        <v>74925.064010373389</v>
      </c>
      <c r="D133" s="136">
        <f t="shared" si="7"/>
        <v>24316.443156535486</v>
      </c>
      <c r="E133" s="136">
        <f t="shared" si="10"/>
        <v>99241.507166908879</v>
      </c>
      <c r="G133" s="136">
        <f t="shared" si="11"/>
        <v>100000</v>
      </c>
    </row>
    <row r="134" spans="1:7" x14ac:dyDescent="0.3">
      <c r="A134" s="136">
        <f t="shared" si="13"/>
        <v>2026</v>
      </c>
      <c r="B134" s="136">
        <f t="shared" si="8"/>
        <v>34</v>
      </c>
      <c r="C134" s="136">
        <f t="shared" si="9"/>
        <v>74925.064010373389</v>
      </c>
      <c r="D134" s="136">
        <f t="shared" si="7"/>
        <v>23559.60758810084</v>
      </c>
      <c r="E134" s="136">
        <f t="shared" si="10"/>
        <v>98484.671598474233</v>
      </c>
      <c r="G134" s="136">
        <f t="shared" si="11"/>
        <v>100000</v>
      </c>
    </row>
    <row r="135" spans="1:7" x14ac:dyDescent="0.3">
      <c r="A135" s="136">
        <f t="shared" si="13"/>
        <v>2026</v>
      </c>
      <c r="B135" s="136">
        <f t="shared" si="8"/>
        <v>35</v>
      </c>
      <c r="C135" s="136">
        <f t="shared" si="9"/>
        <v>74925.064010373389</v>
      </c>
      <c r="D135" s="136">
        <f t="shared" si="7"/>
        <v>22795.203663981847</v>
      </c>
      <c r="E135" s="136">
        <f t="shared" si="10"/>
        <v>97720.267674355244</v>
      </c>
      <c r="G135" s="136">
        <f t="shared" si="11"/>
        <v>100000</v>
      </c>
    </row>
    <row r="136" spans="1:7" x14ac:dyDescent="0.3">
      <c r="A136" s="136">
        <f t="shared" si="13"/>
        <v>2026</v>
      </c>
      <c r="B136" s="136">
        <f t="shared" si="8"/>
        <v>36</v>
      </c>
      <c r="C136" s="136">
        <f t="shared" si="9"/>
        <v>74925.064010373389</v>
      </c>
      <c r="D136" s="136">
        <f t="shared" si="7"/>
        <v>22023.155700621664</v>
      </c>
      <c r="E136" s="136">
        <f t="shared" si="10"/>
        <v>96948.21971099505</v>
      </c>
      <c r="G136" s="136">
        <f t="shared" si="11"/>
        <v>100000</v>
      </c>
    </row>
    <row r="137" spans="1:7" x14ac:dyDescent="0.3">
      <c r="A137" s="136">
        <f t="shared" si="13"/>
        <v>2026</v>
      </c>
      <c r="B137" s="136">
        <f t="shared" si="8"/>
        <v>37</v>
      </c>
      <c r="C137" s="136">
        <f t="shared" si="9"/>
        <v>74925.064010373389</v>
      </c>
      <c r="D137" s="136">
        <f t="shared" si="7"/>
        <v>21243.387257627881</v>
      </c>
      <c r="E137" s="136">
        <f t="shared" si="10"/>
        <v>96168.45126800127</v>
      </c>
      <c r="G137" s="136">
        <f t="shared" si="11"/>
        <v>100000</v>
      </c>
    </row>
    <row r="138" spans="1:7" x14ac:dyDescent="0.3">
      <c r="A138" s="136">
        <f t="shared" si="13"/>
        <v>2026</v>
      </c>
      <c r="B138" s="136">
        <f t="shared" si="8"/>
        <v>38</v>
      </c>
      <c r="C138" s="136">
        <f t="shared" si="9"/>
        <v>74925.064010373389</v>
      </c>
      <c r="D138" s="136">
        <f t="shared" si="7"/>
        <v>20455.82113020416</v>
      </c>
      <c r="E138" s="136">
        <f t="shared" si="10"/>
        <v>95380.885140577549</v>
      </c>
      <c r="G138" s="136">
        <f t="shared" si="11"/>
        <v>100000</v>
      </c>
    </row>
    <row r="139" spans="1:7" x14ac:dyDescent="0.3">
      <c r="A139" s="136">
        <f t="shared" si="13"/>
        <v>2026</v>
      </c>
      <c r="B139" s="136">
        <f t="shared" si="8"/>
        <v>39</v>
      </c>
      <c r="C139" s="136">
        <f t="shared" si="9"/>
        <v>74925.064010373389</v>
      </c>
      <c r="D139" s="136">
        <f t="shared" si="7"/>
        <v>19660.379341506203</v>
      </c>
      <c r="E139" s="136">
        <f t="shared" si="10"/>
        <v>94585.4433518796</v>
      </c>
      <c r="G139" s="136">
        <f t="shared" si="11"/>
        <v>100000</v>
      </c>
    </row>
    <row r="140" spans="1:7" x14ac:dyDescent="0.3">
      <c r="A140" s="136">
        <f t="shared" si="13"/>
        <v>2026</v>
      </c>
      <c r="B140" s="136">
        <f t="shared" si="8"/>
        <v>40</v>
      </c>
      <c r="C140" s="136">
        <f t="shared" si="9"/>
        <v>74925.064010373389</v>
      </c>
      <c r="D140" s="136">
        <f t="shared" si="7"/>
        <v>18856.983134921262</v>
      </c>
      <c r="E140" s="136">
        <f t="shared" si="10"/>
        <v>93782.047145294651</v>
      </c>
      <c r="G140" s="136">
        <f t="shared" si="11"/>
        <v>100000</v>
      </c>
    </row>
    <row r="141" spans="1:7" x14ac:dyDescent="0.3">
      <c r="A141" s="136">
        <f t="shared" si="13"/>
        <v>2026</v>
      </c>
      <c r="B141" s="136">
        <f t="shared" si="8"/>
        <v>41</v>
      </c>
      <c r="C141" s="136">
        <f t="shared" si="9"/>
        <v>74925.064010373389</v>
      </c>
      <c r="D141" s="136">
        <f t="shared" si="7"/>
        <v>18045.552966270476</v>
      </c>
      <c r="E141" s="136">
        <f t="shared" si="10"/>
        <v>92970.616976643869</v>
      </c>
      <c r="G141" s="136">
        <f t="shared" si="11"/>
        <v>100000</v>
      </c>
    </row>
    <row r="142" spans="1:7" x14ac:dyDescent="0.3">
      <c r="A142" s="136">
        <f t="shared" si="13"/>
        <v>2026</v>
      </c>
      <c r="B142" s="136">
        <f t="shared" si="8"/>
        <v>42</v>
      </c>
      <c r="C142" s="136">
        <f t="shared" si="9"/>
        <v>74925.064010373389</v>
      </c>
      <c r="D142" s="136">
        <f t="shared" si="7"/>
        <v>17226.00849593318</v>
      </c>
      <c r="E142" s="136">
        <f t="shared" si="10"/>
        <v>92151.072506306577</v>
      </c>
      <c r="G142" s="136">
        <f t="shared" si="11"/>
        <v>100000</v>
      </c>
    </row>
    <row r="143" spans="1:7" x14ac:dyDescent="0.3">
      <c r="A143" s="151">
        <f>+A131+1</f>
        <v>2027</v>
      </c>
      <c r="B143" s="136">
        <f t="shared" si="8"/>
        <v>43</v>
      </c>
      <c r="C143" s="136">
        <f t="shared" si="9"/>
        <v>74925.064010373389</v>
      </c>
      <c r="D143" s="136">
        <f t="shared" si="7"/>
        <v>16398.268580892509</v>
      </c>
      <c r="E143" s="136">
        <f t="shared" si="10"/>
        <v>91323.332591265906</v>
      </c>
      <c r="G143" s="136">
        <f t="shared" si="11"/>
        <v>100000</v>
      </c>
    </row>
    <row r="144" spans="1:7" x14ac:dyDescent="0.3">
      <c r="A144" s="151">
        <f>+A143</f>
        <v>2027</v>
      </c>
      <c r="B144" s="136">
        <f t="shared" si="8"/>
        <v>44</v>
      </c>
      <c r="C144" s="136">
        <f t="shared" si="9"/>
        <v>74925.064010373389</v>
      </c>
      <c r="D144" s="136">
        <f t="shared" si="7"/>
        <v>15562.251266701436</v>
      </c>
      <c r="E144" s="136">
        <f t="shared" si="10"/>
        <v>90487.315277074827</v>
      </c>
      <c r="G144" s="136">
        <f t="shared" si="11"/>
        <v>100000</v>
      </c>
    </row>
    <row r="145" spans="1:7" x14ac:dyDescent="0.3">
      <c r="A145" s="151">
        <f t="shared" ref="A145:A154" si="14">+A144</f>
        <v>2027</v>
      </c>
      <c r="B145" s="136">
        <f t="shared" si="8"/>
        <v>45</v>
      </c>
      <c r="C145" s="136">
        <f t="shared" si="9"/>
        <v>74925.064010373389</v>
      </c>
      <c r="D145" s="136">
        <f t="shared" si="7"/>
        <v>14717.87377936845</v>
      </c>
      <c r="E145" s="136">
        <f t="shared" si="10"/>
        <v>89642.937789741845</v>
      </c>
      <c r="G145" s="136">
        <f t="shared" si="11"/>
        <v>100000</v>
      </c>
    </row>
    <row r="146" spans="1:7" x14ac:dyDescent="0.3">
      <c r="A146" s="151">
        <f t="shared" si="14"/>
        <v>2027</v>
      </c>
      <c r="B146" s="136">
        <f t="shared" si="8"/>
        <v>46</v>
      </c>
      <c r="C146" s="136">
        <f t="shared" si="9"/>
        <v>74925.064010373389</v>
      </c>
      <c r="D146" s="136">
        <f t="shared" si="7"/>
        <v>13865.052517162134</v>
      </c>
      <c r="E146" s="136">
        <f t="shared" si="10"/>
        <v>88790.116527535516</v>
      </c>
      <c r="G146" s="136">
        <f t="shared" si="11"/>
        <v>100000</v>
      </c>
    </row>
    <row r="147" spans="1:7" x14ac:dyDescent="0.3">
      <c r="A147" s="151">
        <f t="shared" si="14"/>
        <v>2027</v>
      </c>
      <c r="B147" s="136">
        <f t="shared" si="8"/>
        <v>47</v>
      </c>
      <c r="C147" s="136">
        <f t="shared" si="9"/>
        <v>74925.064010373389</v>
      </c>
      <c r="D147" s="136">
        <f t="shared" si="7"/>
        <v>13003.703042333755</v>
      </c>
      <c r="E147" s="136">
        <f t="shared" si="10"/>
        <v>87928.767052707146</v>
      </c>
      <c r="G147" s="136">
        <f t="shared" si="11"/>
        <v>100000</v>
      </c>
    </row>
    <row r="148" spans="1:7" x14ac:dyDescent="0.3">
      <c r="A148" s="151">
        <f t="shared" si="14"/>
        <v>2027</v>
      </c>
      <c r="B148" s="136">
        <f t="shared" si="8"/>
        <v>48</v>
      </c>
      <c r="C148" s="136">
        <f t="shared" si="9"/>
        <v>74925.064010373389</v>
      </c>
      <c r="D148" s="136">
        <f t="shared" si="7"/>
        <v>12133.740072757091</v>
      </c>
      <c r="E148" s="136">
        <f t="shared" si="10"/>
        <v>87058.804083130482</v>
      </c>
      <c r="G148" s="136">
        <f t="shared" si="11"/>
        <v>100000</v>
      </c>
    </row>
    <row r="149" spans="1:7" x14ac:dyDescent="0.3">
      <c r="A149" s="151">
        <f t="shared" si="14"/>
        <v>2027</v>
      </c>
      <c r="B149" s="136">
        <f t="shared" si="8"/>
        <v>49</v>
      </c>
      <c r="C149" s="136">
        <f t="shared" si="9"/>
        <v>74925.064010373389</v>
      </c>
      <c r="D149" s="136">
        <f t="shared" si="7"/>
        <v>11255.077473484662</v>
      </c>
      <c r="E149" s="136">
        <f t="shared" si="10"/>
        <v>86180.141483858053</v>
      </c>
      <c r="G149" s="136">
        <f t="shared" si="11"/>
        <v>100000</v>
      </c>
    </row>
    <row r="150" spans="1:7" x14ac:dyDescent="0.3">
      <c r="A150" s="151">
        <f t="shared" si="14"/>
        <v>2027</v>
      </c>
      <c r="B150" s="136">
        <f t="shared" si="8"/>
        <v>50</v>
      </c>
      <c r="C150" s="136">
        <f t="shared" si="9"/>
        <v>74925.064010373389</v>
      </c>
      <c r="D150" s="136">
        <f t="shared" si="7"/>
        <v>10367.628248219509</v>
      </c>
      <c r="E150" s="136">
        <f t="shared" si="10"/>
        <v>85292.692258592899</v>
      </c>
      <c r="G150" s="136">
        <f t="shared" si="11"/>
        <v>100000</v>
      </c>
    </row>
    <row r="151" spans="1:7" x14ac:dyDescent="0.3">
      <c r="A151" s="151">
        <f t="shared" si="14"/>
        <v>2027</v>
      </c>
      <c r="B151" s="136">
        <f t="shared" si="8"/>
        <v>51</v>
      </c>
      <c r="C151" s="136">
        <f t="shared" si="9"/>
        <v>74925.064010373389</v>
      </c>
      <c r="D151" s="136">
        <f t="shared" si="7"/>
        <v>9471.3045307017037</v>
      </c>
      <c r="E151" s="136">
        <f t="shared" si="10"/>
        <v>84396.368541075091</v>
      </c>
      <c r="G151" s="136">
        <f t="shared" si="11"/>
        <v>100000</v>
      </c>
    </row>
    <row r="152" spans="1:7" x14ac:dyDescent="0.3">
      <c r="A152" s="151">
        <f t="shared" si="14"/>
        <v>2027</v>
      </c>
      <c r="B152" s="136">
        <f t="shared" si="8"/>
        <v>52</v>
      </c>
      <c r="C152" s="136">
        <f t="shared" si="9"/>
        <v>74925.064010373389</v>
      </c>
      <c r="D152" s="136">
        <f t="shared" si="7"/>
        <v>8566.0175760087204</v>
      </c>
      <c r="E152" s="136">
        <f t="shared" si="10"/>
        <v>83491.081586382104</v>
      </c>
      <c r="G152" s="136">
        <f t="shared" si="11"/>
        <v>100000</v>
      </c>
    </row>
    <row r="153" spans="1:7" x14ac:dyDescent="0.3">
      <c r="A153" s="151">
        <f t="shared" si="14"/>
        <v>2027</v>
      </c>
      <c r="B153" s="136">
        <f t="shared" si="8"/>
        <v>53</v>
      </c>
      <c r="C153" s="136">
        <f t="shared" si="9"/>
        <v>74925.064010373389</v>
      </c>
      <c r="D153" s="136">
        <f t="shared" si="7"/>
        <v>7651.6777517688079</v>
      </c>
      <c r="E153" s="136">
        <f t="shared" si="10"/>
        <v>82576.741762142192</v>
      </c>
      <c r="G153" s="136">
        <f t="shared" si="11"/>
        <v>100000</v>
      </c>
    </row>
    <row r="154" spans="1:7" x14ac:dyDescent="0.3">
      <c r="A154" s="151">
        <f t="shared" si="14"/>
        <v>2027</v>
      </c>
      <c r="B154" s="136">
        <f t="shared" si="8"/>
        <v>54</v>
      </c>
      <c r="C154" s="136">
        <f t="shared" si="9"/>
        <v>74925.064010373389</v>
      </c>
      <c r="D154" s="136">
        <f t="shared" si="7"/>
        <v>6728.1945292864966</v>
      </c>
      <c r="E154" s="136">
        <f t="shared" si="10"/>
        <v>81653.258539659888</v>
      </c>
      <c r="G154" s="136">
        <f t="shared" si="11"/>
        <v>100000</v>
      </c>
    </row>
    <row r="155" spans="1:7" x14ac:dyDescent="0.3">
      <c r="A155" s="136">
        <f>+A154+1</f>
        <v>2028</v>
      </c>
      <c r="B155" s="136">
        <f t="shared" si="8"/>
        <v>55</v>
      </c>
      <c r="C155" s="136">
        <f t="shared" si="9"/>
        <v>74925.064010373389</v>
      </c>
      <c r="D155" s="136">
        <f t="shared" si="7"/>
        <v>5795.4764745793609</v>
      </c>
      <c r="E155" s="136">
        <f t="shared" si="10"/>
        <v>80720.540484952755</v>
      </c>
      <c r="G155" s="136">
        <f t="shared" si="11"/>
        <v>100000</v>
      </c>
    </row>
    <row r="156" spans="1:7" x14ac:dyDescent="0.3">
      <c r="A156" s="136">
        <f>+A155</f>
        <v>2028</v>
      </c>
      <c r="B156" s="136">
        <f t="shared" si="8"/>
        <v>56</v>
      </c>
      <c r="C156" s="136">
        <f t="shared" si="9"/>
        <v>74925.064010373389</v>
      </c>
      <c r="D156" s="136">
        <f t="shared" si="7"/>
        <v>4853.4312393251539</v>
      </c>
      <c r="E156" s="136">
        <f t="shared" si="10"/>
        <v>79778.49524969855</v>
      </c>
      <c r="G156" s="136">
        <f t="shared" si="11"/>
        <v>100000</v>
      </c>
    </row>
    <row r="157" spans="1:7" x14ac:dyDescent="0.3">
      <c r="A157" s="136">
        <f>+A156</f>
        <v>2028</v>
      </c>
      <c r="B157" s="136">
        <f t="shared" si="8"/>
        <v>57</v>
      </c>
      <c r="C157" s="136">
        <f t="shared" si="9"/>
        <v>74925.064010373389</v>
      </c>
      <c r="D157" s="136">
        <f t="shared" si="7"/>
        <v>3901.9655517184055</v>
      </c>
      <c r="E157" s="136">
        <f t="shared" si="10"/>
        <v>78827.02956209179</v>
      </c>
      <c r="G157" s="136">
        <f t="shared" si="11"/>
        <v>100000</v>
      </c>
    </row>
    <row r="158" spans="1:7" x14ac:dyDescent="0.3">
      <c r="A158" s="136">
        <f>+A157</f>
        <v>2028</v>
      </c>
      <c r="B158" s="136">
        <f t="shared" si="8"/>
        <v>58</v>
      </c>
      <c r="C158" s="136">
        <f t="shared" si="9"/>
        <v>74925.064010373389</v>
      </c>
      <c r="D158" s="136">
        <f t="shared" si="7"/>
        <v>2940.9852072355898</v>
      </c>
      <c r="E158" s="136">
        <f t="shared" si="10"/>
        <v>77866.049217608976</v>
      </c>
      <c r="G158" s="136">
        <f t="shared" si="11"/>
        <v>100000</v>
      </c>
    </row>
    <row r="159" spans="1:7" x14ac:dyDescent="0.3">
      <c r="A159" s="136">
        <f>+A158</f>
        <v>2028</v>
      </c>
      <c r="B159" s="136">
        <f t="shared" si="8"/>
        <v>59</v>
      </c>
      <c r="C159" s="136">
        <f t="shared" si="9"/>
        <v>74925.064010373389</v>
      </c>
      <c r="D159" s="136">
        <f t="shared" si="7"/>
        <v>1970.3950593079458</v>
      </c>
      <c r="E159" s="136">
        <f t="shared" si="10"/>
        <v>76895.459069681339</v>
      </c>
      <c r="G159" s="136">
        <f t="shared" si="11"/>
        <v>100000</v>
      </c>
    </row>
    <row r="160" spans="1:7" x14ac:dyDescent="0.3">
      <c r="A160" s="136">
        <f>+A159</f>
        <v>2028</v>
      </c>
      <c r="B160" s="136">
        <f t="shared" si="8"/>
        <v>60</v>
      </c>
      <c r="C160" s="136">
        <f t="shared" si="9"/>
        <v>74925.064010373389</v>
      </c>
      <c r="D160" s="136">
        <f t="shared" si="7"/>
        <v>990.09900990102528</v>
      </c>
      <c r="E160" s="136">
        <f t="shared" si="10"/>
        <v>75915.163020274413</v>
      </c>
      <c r="G160" s="136">
        <f t="shared" si="11"/>
        <v>100000</v>
      </c>
    </row>
    <row r="161" spans="1:8" x14ac:dyDescent="0.3">
      <c r="C161" s="143">
        <f>SUM(C101:C160)</f>
        <v>4495503.8406224009</v>
      </c>
      <c r="D161" s="143">
        <f>SUM(D101:D160)</f>
        <v>1504496.1593776022</v>
      </c>
      <c r="E161" s="150">
        <f>SUM(E101:E160)</f>
        <v>6000000.0000000056</v>
      </c>
      <c r="G161" s="150">
        <f>SUM(G101:G160)</f>
        <v>6000000</v>
      </c>
    </row>
    <row r="164" spans="1:8" x14ac:dyDescent="0.3">
      <c r="A164" s="137" t="s">
        <v>298</v>
      </c>
    </row>
    <row r="165" spans="1:8" x14ac:dyDescent="0.3">
      <c r="A165" s="137"/>
    </row>
    <row r="166" spans="1:8" x14ac:dyDescent="0.3">
      <c r="A166" s="149" t="s">
        <v>302</v>
      </c>
      <c r="B166" s="149"/>
      <c r="C166" s="152">
        <v>2023</v>
      </c>
      <c r="D166" s="152">
        <f>+C166+1</f>
        <v>2024</v>
      </c>
      <c r="E166" s="152">
        <f t="shared" ref="E166:H166" si="15">+D166+1</f>
        <v>2025</v>
      </c>
      <c r="F166" s="152">
        <f t="shared" si="15"/>
        <v>2026</v>
      </c>
      <c r="G166" s="152">
        <f t="shared" si="15"/>
        <v>2027</v>
      </c>
      <c r="H166" s="152">
        <f t="shared" si="15"/>
        <v>2028</v>
      </c>
    </row>
    <row r="167" spans="1:8" x14ac:dyDescent="0.3">
      <c r="C167" s="146" t="s">
        <v>278</v>
      </c>
      <c r="D167" s="146" t="s">
        <v>278</v>
      </c>
      <c r="E167" s="146" t="s">
        <v>278</v>
      </c>
      <c r="F167" s="146" t="s">
        <v>278</v>
      </c>
      <c r="G167" s="146" t="s">
        <v>278</v>
      </c>
      <c r="H167" s="146" t="s">
        <v>278</v>
      </c>
    </row>
    <row r="168" spans="1:8" x14ac:dyDescent="0.3">
      <c r="A168" s="153" t="s">
        <v>303</v>
      </c>
      <c r="B168" s="153"/>
      <c r="C168" s="153">
        <f>+E28</f>
        <v>4495503.8406224037</v>
      </c>
      <c r="D168" s="153">
        <f ca="1">+C171</f>
        <v>4156866.4079148676</v>
      </c>
      <c r="E168" s="153">
        <f t="shared" ref="E168:H168" ca="1" si="16">+D171</f>
        <v>3415810.8140335465</v>
      </c>
      <c r="F168" s="153">
        <f t="shared" ca="1" si="16"/>
        <v>2580770.8221287616</v>
      </c>
      <c r="G168" s="153">
        <f t="shared" ca="1" si="16"/>
        <v>1639826.8580892528</v>
      </c>
      <c r="H168" s="153">
        <f t="shared" ca="1" si="16"/>
        <v>579547.64745793818</v>
      </c>
    </row>
    <row r="169" spans="1:8" x14ac:dyDescent="0.3">
      <c r="A169" s="136" t="s">
        <v>304</v>
      </c>
      <c r="C169" s="136">
        <f t="shared" ref="C169:H169" ca="1" si="17">SUMIF($A$101:$D$160,C166,$D$101:$D$160)</f>
        <v>261362.5672924642</v>
      </c>
      <c r="D169" s="136">
        <f t="shared" ca="1" si="17"/>
        <v>458944.40611867857</v>
      </c>
      <c r="E169" s="136">
        <f t="shared" ca="1" si="17"/>
        <v>364960.00809521531</v>
      </c>
      <c r="F169" s="136">
        <f t="shared" ca="1" si="17"/>
        <v>259056.03596049108</v>
      </c>
      <c r="G169" s="136">
        <f t="shared" ca="1" si="17"/>
        <v>139720.78936868528</v>
      </c>
      <c r="H169" s="136">
        <f t="shared" ca="1" si="17"/>
        <v>20452.352542067485</v>
      </c>
    </row>
    <row r="170" spans="1:8" x14ac:dyDescent="0.3">
      <c r="A170" s="136" t="s">
        <v>305</v>
      </c>
      <c r="C170" s="136">
        <f>-$D$18*6</f>
        <v>-600000</v>
      </c>
      <c r="D170" s="136">
        <f>-$D$18*12</f>
        <v>-1200000</v>
      </c>
      <c r="E170" s="136">
        <f>-$D$18*12</f>
        <v>-1200000</v>
      </c>
      <c r="F170" s="136">
        <f>-$D$18*12</f>
        <v>-1200000</v>
      </c>
      <c r="G170" s="136">
        <f>-$D$18*12</f>
        <v>-1200000</v>
      </c>
      <c r="H170" s="136">
        <f>-$D$18*6</f>
        <v>-600000</v>
      </c>
    </row>
    <row r="171" spans="1:8" x14ac:dyDescent="0.3">
      <c r="A171" s="153" t="s">
        <v>306</v>
      </c>
      <c r="B171" s="153"/>
      <c r="C171" s="153">
        <f ca="1">SUM(C168:C170)</f>
        <v>4156866.4079148676</v>
      </c>
      <c r="D171" s="153">
        <f t="shared" ref="D171:H171" ca="1" si="18">SUM(D168:D170)</f>
        <v>3415810.8140335465</v>
      </c>
      <c r="E171" s="153">
        <f t="shared" ca="1" si="18"/>
        <v>2580770.8221287616</v>
      </c>
      <c r="F171" s="153">
        <f t="shared" ca="1" si="18"/>
        <v>1639826.8580892528</v>
      </c>
      <c r="G171" s="153">
        <f t="shared" ca="1" si="18"/>
        <v>579547.64745793818</v>
      </c>
      <c r="H171" s="153">
        <f t="shared" ca="1" si="18"/>
        <v>5.7043507695198059E-9</v>
      </c>
    </row>
    <row r="173" spans="1:8" x14ac:dyDescent="0.3">
      <c r="A173" s="149" t="s">
        <v>299</v>
      </c>
      <c r="B173" s="149"/>
      <c r="C173" s="152">
        <v>2023</v>
      </c>
      <c r="D173" s="152">
        <f>+C173+1</f>
        <v>2024</v>
      </c>
      <c r="E173" s="152">
        <f t="shared" ref="E173:H173" si="19">+D173+1</f>
        <v>2025</v>
      </c>
      <c r="F173" s="152">
        <f t="shared" si="19"/>
        <v>2026</v>
      </c>
      <c r="G173" s="152">
        <f t="shared" si="19"/>
        <v>2027</v>
      </c>
      <c r="H173" s="152">
        <f t="shared" si="19"/>
        <v>2028</v>
      </c>
    </row>
    <row r="174" spans="1:8" x14ac:dyDescent="0.3">
      <c r="C174" s="146" t="s">
        <v>278</v>
      </c>
      <c r="D174" s="146" t="s">
        <v>278</v>
      </c>
      <c r="E174" s="146" t="s">
        <v>278</v>
      </c>
      <c r="F174" s="146" t="s">
        <v>278</v>
      </c>
      <c r="G174" s="146" t="s">
        <v>278</v>
      </c>
      <c r="H174" s="146" t="s">
        <v>278</v>
      </c>
    </row>
    <row r="175" spans="1:8" x14ac:dyDescent="0.3">
      <c r="A175" s="136" t="s">
        <v>299</v>
      </c>
      <c r="C175" s="136">
        <f>+D27</f>
        <v>4495503.8406224037</v>
      </c>
      <c r="D175" s="136">
        <f>+C175</f>
        <v>4495503.8406224037</v>
      </c>
      <c r="E175" s="136">
        <f t="shared" ref="E175:H175" si="20">+D175</f>
        <v>4495503.8406224037</v>
      </c>
      <c r="F175" s="136">
        <f t="shared" si="20"/>
        <v>4495503.8406224037</v>
      </c>
      <c r="G175" s="136">
        <f t="shared" si="20"/>
        <v>4495503.8406224037</v>
      </c>
      <c r="H175" s="136">
        <f t="shared" si="20"/>
        <v>4495503.8406224037</v>
      </c>
    </row>
    <row r="176" spans="1:8" x14ac:dyDescent="0.3">
      <c r="A176" s="136" t="s">
        <v>300</v>
      </c>
      <c r="C176" s="136">
        <f>-$E$31*6</f>
        <v>-449550.38406224037</v>
      </c>
      <c r="D176" s="136">
        <f>-$E$31*18</f>
        <v>-1348651.1521867211</v>
      </c>
      <c r="E176" s="136">
        <f>-$E$31*30</f>
        <v>-2247751.9203112018</v>
      </c>
      <c r="F176" s="136">
        <f>-$E$31*42</f>
        <v>-3146852.6884356826</v>
      </c>
      <c r="G176" s="136">
        <f>-$E$31*54</f>
        <v>-4045953.4565601628</v>
      </c>
      <c r="H176" s="136">
        <f>-$E$31*60</f>
        <v>-4495503.8406224037</v>
      </c>
    </row>
    <row r="177" spans="1:54" x14ac:dyDescent="0.3">
      <c r="A177" s="153" t="s">
        <v>301</v>
      </c>
      <c r="B177" s="153"/>
      <c r="C177" s="153">
        <f>+C175+C176</f>
        <v>4045953.4565601633</v>
      </c>
      <c r="D177" s="153">
        <f t="shared" ref="D177:H177" si="21">+D175+D176</f>
        <v>3146852.6884356826</v>
      </c>
      <c r="E177" s="153">
        <f t="shared" si="21"/>
        <v>2247751.9203112018</v>
      </c>
      <c r="F177" s="153">
        <f t="shared" si="21"/>
        <v>1348651.1521867211</v>
      </c>
      <c r="G177" s="153">
        <f t="shared" si="21"/>
        <v>449550.38406224083</v>
      </c>
      <c r="H177" s="153">
        <f t="shared" si="21"/>
        <v>0</v>
      </c>
    </row>
    <row r="178" spans="1:54" ht="20.25" thickBot="1" x14ac:dyDescent="0.35"/>
    <row r="179" spans="1:54" s="1" customFormat="1" ht="20.25" thickBot="1" x14ac:dyDescent="0.35">
      <c r="A179" s="154" t="s">
        <v>307</v>
      </c>
      <c r="B179" s="155"/>
      <c r="C179" s="155">
        <f ca="1">+C171-C177</f>
        <v>110912.95135470433</v>
      </c>
      <c r="D179" s="155">
        <f t="shared" ref="D179:H179" ca="1" si="22">+D171-D177</f>
        <v>268958.12559786392</v>
      </c>
      <c r="E179" s="155">
        <f t="shared" ca="1" si="22"/>
        <v>333018.90181755973</v>
      </c>
      <c r="F179" s="155">
        <f t="shared" ca="1" si="22"/>
        <v>291175.70590253174</v>
      </c>
      <c r="G179" s="155">
        <f t="shared" ca="1" si="22"/>
        <v>129997.26339569734</v>
      </c>
      <c r="H179" s="156">
        <f t="shared" ca="1" si="22"/>
        <v>5.7043507695198059E-9</v>
      </c>
      <c r="I179" s="137"/>
      <c r="J179" s="137"/>
      <c r="K179" s="137"/>
      <c r="L179" s="137"/>
      <c r="M179" s="137"/>
      <c r="N179" s="137"/>
      <c r="O179" s="137"/>
      <c r="P179" s="137"/>
      <c r="Q179" s="137"/>
      <c r="R179" s="137"/>
      <c r="S179" s="137"/>
      <c r="T179" s="137"/>
      <c r="U179" s="137"/>
      <c r="V179" s="137"/>
      <c r="W179" s="137"/>
      <c r="X179" s="137"/>
      <c r="Y179" s="137"/>
      <c r="Z179" s="137"/>
      <c r="AA179" s="137"/>
      <c r="AB179" s="137"/>
      <c r="AC179" s="137"/>
      <c r="AD179" s="137"/>
      <c r="AE179" s="137"/>
      <c r="AF179" s="137"/>
      <c r="AG179" s="137"/>
      <c r="AH179" s="137"/>
      <c r="AI179" s="137"/>
      <c r="AJ179" s="137"/>
      <c r="AK179" s="137"/>
      <c r="AL179" s="137"/>
      <c r="AM179" s="137"/>
      <c r="AN179" s="137"/>
      <c r="AO179" s="137"/>
      <c r="AP179" s="137"/>
      <c r="AQ179" s="137"/>
      <c r="AR179" s="137"/>
      <c r="AS179" s="137"/>
      <c r="AT179" s="137"/>
      <c r="AU179" s="137"/>
      <c r="AV179" s="137"/>
      <c r="AW179" s="137"/>
      <c r="AX179" s="137"/>
      <c r="AY179" s="137"/>
      <c r="AZ179" s="137"/>
      <c r="BA179" s="137"/>
      <c r="BB179" s="137"/>
    </row>
    <row r="181" spans="1:54" x14ac:dyDescent="0.3">
      <c r="A181" s="136" t="s">
        <v>178</v>
      </c>
      <c r="C181" s="157">
        <v>0.3</v>
      </c>
      <c r="D181" s="157">
        <v>0.3</v>
      </c>
      <c r="E181" s="157">
        <v>0.3</v>
      </c>
      <c r="F181" s="157">
        <v>0.3</v>
      </c>
      <c r="G181" s="157">
        <v>0.3</v>
      </c>
      <c r="H181" s="157">
        <v>0.3</v>
      </c>
    </row>
    <row r="182" spans="1:54" ht="20.25" thickBot="1" x14ac:dyDescent="0.35"/>
    <row r="183" spans="1:54" s="1" customFormat="1" ht="20.25" thickBot="1" x14ac:dyDescent="0.35">
      <c r="A183" s="154" t="s">
        <v>308</v>
      </c>
      <c r="B183" s="155"/>
      <c r="C183" s="155">
        <f ca="1">+C179*C181</f>
        <v>33273.885406411297</v>
      </c>
      <c r="D183" s="155">
        <f t="shared" ref="D183:H183" ca="1" si="23">+D179*D181</f>
        <v>80687.43767935918</v>
      </c>
      <c r="E183" s="155">
        <f t="shared" ca="1" si="23"/>
        <v>99905.670545267916</v>
      </c>
      <c r="F183" s="155">
        <f t="shared" ca="1" si="23"/>
        <v>87352.711770759517</v>
      </c>
      <c r="G183" s="155">
        <f t="shared" ca="1" si="23"/>
        <v>38999.179018709205</v>
      </c>
      <c r="H183" s="156">
        <f t="shared" ca="1" si="23"/>
        <v>1.7113052308559417E-9</v>
      </c>
      <c r="I183" s="137"/>
      <c r="J183" s="137"/>
      <c r="K183" s="137"/>
      <c r="L183" s="137"/>
      <c r="M183" s="137"/>
      <c r="N183" s="137"/>
      <c r="O183" s="137"/>
      <c r="P183" s="137"/>
      <c r="Q183" s="137"/>
      <c r="R183" s="137"/>
      <c r="S183" s="137"/>
      <c r="T183" s="137"/>
      <c r="U183" s="137"/>
      <c r="V183" s="137"/>
      <c r="W183" s="137"/>
      <c r="X183" s="137"/>
      <c r="Y183" s="137"/>
      <c r="Z183" s="137"/>
      <c r="AA183" s="137"/>
      <c r="AB183" s="137"/>
      <c r="AC183" s="137"/>
      <c r="AD183" s="137"/>
      <c r="AE183" s="137"/>
      <c r="AF183" s="137"/>
      <c r="AG183" s="137"/>
      <c r="AH183" s="137"/>
      <c r="AI183" s="137"/>
      <c r="AJ183" s="137"/>
      <c r="AK183" s="137"/>
      <c r="AL183" s="137"/>
      <c r="AM183" s="137"/>
      <c r="AN183" s="137"/>
      <c r="AO183" s="137"/>
      <c r="AP183" s="137"/>
      <c r="AQ183" s="137"/>
      <c r="AR183" s="137"/>
      <c r="AS183" s="137"/>
      <c r="AT183" s="137"/>
      <c r="AU183" s="137"/>
      <c r="AV183" s="137"/>
      <c r="AW183" s="137"/>
      <c r="AX183" s="137"/>
      <c r="AY183" s="137"/>
      <c r="AZ183" s="137"/>
      <c r="BA183" s="137"/>
      <c r="BB183" s="137"/>
    </row>
    <row r="184" spans="1:54" ht="20.25" thickBot="1" x14ac:dyDescent="0.35"/>
    <row r="185" spans="1:54" x14ac:dyDescent="0.3">
      <c r="A185" s="158" t="s">
        <v>309</v>
      </c>
      <c r="B185" s="159"/>
      <c r="C185" s="160" t="s">
        <v>196</v>
      </c>
      <c r="D185" s="161" t="s">
        <v>197</v>
      </c>
      <c r="E185" s="158" t="s">
        <v>312</v>
      </c>
      <c r="F185" s="159"/>
      <c r="G185" s="160" t="s">
        <v>196</v>
      </c>
      <c r="H185" s="161" t="s">
        <v>197</v>
      </c>
    </row>
    <row r="186" spans="1:54" x14ac:dyDescent="0.3">
      <c r="A186" s="162" t="s">
        <v>308</v>
      </c>
      <c r="B186" s="163"/>
      <c r="C186" s="163">
        <f ca="1">+C183</f>
        <v>33273.885406411297</v>
      </c>
      <c r="D186" s="164"/>
      <c r="E186" s="162" t="s">
        <v>308</v>
      </c>
      <c r="F186" s="163"/>
      <c r="G186" s="163"/>
      <c r="H186" s="164">
        <f ca="1">+E183-F183</f>
        <v>12552.958774508399</v>
      </c>
    </row>
    <row r="187" spans="1:54" x14ac:dyDescent="0.3">
      <c r="A187" s="162" t="s">
        <v>195</v>
      </c>
      <c r="B187" s="163"/>
      <c r="C187" s="163"/>
      <c r="D187" s="164">
        <f ca="1">+C186</f>
        <v>33273.885406411297</v>
      </c>
      <c r="E187" s="162" t="s">
        <v>195</v>
      </c>
      <c r="F187" s="163"/>
      <c r="G187" s="163">
        <f ca="1">+H186</f>
        <v>12552.958774508399</v>
      </c>
      <c r="H187" s="164"/>
    </row>
    <row r="188" spans="1:54" x14ac:dyDescent="0.3">
      <c r="A188" s="162"/>
      <c r="B188" s="163"/>
      <c r="C188" s="163"/>
      <c r="D188" s="164"/>
      <c r="E188" s="162"/>
      <c r="F188" s="163"/>
      <c r="G188" s="163"/>
      <c r="H188" s="164"/>
    </row>
    <row r="189" spans="1:54" x14ac:dyDescent="0.3">
      <c r="A189" s="162" t="s">
        <v>310</v>
      </c>
      <c r="B189" s="163"/>
      <c r="C189" s="165" t="s">
        <v>196</v>
      </c>
      <c r="D189" s="166" t="s">
        <v>197</v>
      </c>
      <c r="E189" s="162" t="s">
        <v>313</v>
      </c>
      <c r="F189" s="163"/>
      <c r="G189" s="165" t="s">
        <v>196</v>
      </c>
      <c r="H189" s="166" t="s">
        <v>197</v>
      </c>
    </row>
    <row r="190" spans="1:54" x14ac:dyDescent="0.3">
      <c r="A190" s="162" t="s">
        <v>308</v>
      </c>
      <c r="B190" s="163"/>
      <c r="C190" s="163">
        <f ca="1">+D183-C183</f>
        <v>47413.552272947883</v>
      </c>
      <c r="D190" s="164"/>
      <c r="E190" s="162" t="s">
        <v>308</v>
      </c>
      <c r="F190" s="163"/>
      <c r="G190" s="163"/>
      <c r="H190" s="164">
        <f ca="1">+F183-G183</f>
        <v>48353.532752050312</v>
      </c>
    </row>
    <row r="191" spans="1:54" x14ac:dyDescent="0.3">
      <c r="A191" s="162" t="s">
        <v>195</v>
      </c>
      <c r="B191" s="163"/>
      <c r="C191" s="163"/>
      <c r="D191" s="164">
        <f ca="1">+C190</f>
        <v>47413.552272947883</v>
      </c>
      <c r="E191" s="162" t="s">
        <v>195</v>
      </c>
      <c r="F191" s="163"/>
      <c r="G191" s="163">
        <f ca="1">+H190</f>
        <v>48353.532752050312</v>
      </c>
      <c r="H191" s="164"/>
    </row>
    <row r="192" spans="1:54" x14ac:dyDescent="0.3">
      <c r="A192" s="162"/>
      <c r="B192" s="163"/>
      <c r="C192" s="163"/>
      <c r="D192" s="164"/>
      <c r="E192" s="162"/>
      <c r="F192" s="163"/>
      <c r="G192" s="163"/>
      <c r="H192" s="164"/>
    </row>
    <row r="193" spans="1:8" x14ac:dyDescent="0.3">
      <c r="A193" s="162" t="s">
        <v>311</v>
      </c>
      <c r="B193" s="163"/>
      <c r="C193" s="165" t="s">
        <v>196</v>
      </c>
      <c r="D193" s="166" t="s">
        <v>197</v>
      </c>
      <c r="E193" s="162" t="s">
        <v>314</v>
      </c>
      <c r="F193" s="163"/>
      <c r="G193" s="165" t="s">
        <v>196</v>
      </c>
      <c r="H193" s="166" t="s">
        <v>197</v>
      </c>
    </row>
    <row r="194" spans="1:8" x14ac:dyDescent="0.3">
      <c r="A194" s="162" t="s">
        <v>308</v>
      </c>
      <c r="B194" s="163"/>
      <c r="C194" s="163">
        <f ca="1">+E183-D183</f>
        <v>19218.232865908736</v>
      </c>
      <c r="D194" s="164"/>
      <c r="E194" s="162" t="s">
        <v>308</v>
      </c>
      <c r="F194" s="163"/>
      <c r="G194" s="163"/>
      <c r="H194" s="164">
        <f ca="1">+G183</f>
        <v>38999.179018709205</v>
      </c>
    </row>
    <row r="195" spans="1:8" ht="20.25" thickBot="1" x14ac:dyDescent="0.35">
      <c r="A195" s="167" t="s">
        <v>195</v>
      </c>
      <c r="B195" s="168"/>
      <c r="C195" s="168"/>
      <c r="D195" s="169">
        <f ca="1">+C194</f>
        <v>19218.232865908736</v>
      </c>
      <c r="E195" s="167" t="s">
        <v>195</v>
      </c>
      <c r="F195" s="168"/>
      <c r="G195" s="168">
        <f ca="1">+H194</f>
        <v>38999.179018709205</v>
      </c>
      <c r="H195" s="169"/>
    </row>
    <row r="196" spans="1:8" ht="20.25" thickBot="1" x14ac:dyDescent="0.35"/>
    <row r="197" spans="1:8" x14ac:dyDescent="0.3">
      <c r="A197" s="170" t="s">
        <v>315</v>
      </c>
      <c r="B197" s="171"/>
      <c r="C197" s="172">
        <v>2023</v>
      </c>
      <c r="D197" s="172">
        <f>+C197+1</f>
        <v>2024</v>
      </c>
      <c r="E197" s="172">
        <f t="shared" ref="E197:H197" si="24">+D197+1</f>
        <v>2025</v>
      </c>
      <c r="F197" s="172">
        <f t="shared" si="24"/>
        <v>2026</v>
      </c>
      <c r="G197" s="172">
        <f t="shared" si="24"/>
        <v>2027</v>
      </c>
      <c r="H197" s="173">
        <f t="shared" si="24"/>
        <v>2028</v>
      </c>
    </row>
    <row r="198" spans="1:8" x14ac:dyDescent="0.3">
      <c r="A198" s="162"/>
      <c r="B198" s="163"/>
      <c r="C198" s="163"/>
      <c r="D198" s="163"/>
      <c r="E198" s="163"/>
      <c r="F198" s="163"/>
      <c r="G198" s="163"/>
      <c r="H198" s="164"/>
    </row>
    <row r="199" spans="1:8" ht="20.25" thickBot="1" x14ac:dyDescent="0.35">
      <c r="A199" s="167" t="s">
        <v>316</v>
      </c>
      <c r="B199" s="168"/>
      <c r="C199" s="168">
        <f ca="1">+D187</f>
        <v>33273.885406411297</v>
      </c>
      <c r="D199" s="168">
        <f ca="1">+D191</f>
        <v>47413.552272947883</v>
      </c>
      <c r="E199" s="168">
        <f ca="1">+D195</f>
        <v>19218.232865908736</v>
      </c>
      <c r="F199" s="168">
        <f ca="1">-G187</f>
        <v>-12552.958774508399</v>
      </c>
      <c r="G199" s="168">
        <f ca="1">-G191</f>
        <v>-48353.532752050312</v>
      </c>
      <c r="H199" s="169">
        <f ca="1">-G195</f>
        <v>-38999.179018709205</v>
      </c>
    </row>
    <row r="205" spans="1:8" ht="20.25" thickBot="1" x14ac:dyDescent="0.35"/>
    <row r="206" spans="1:8" x14ac:dyDescent="0.3">
      <c r="A206" s="170" t="s">
        <v>319</v>
      </c>
      <c r="B206" s="171"/>
      <c r="C206" s="172">
        <v>2023</v>
      </c>
      <c r="D206" s="172">
        <f>+C206+1</f>
        <v>2024</v>
      </c>
      <c r="E206" s="172">
        <f t="shared" ref="E206:H206" si="25">+D206+1</f>
        <v>2025</v>
      </c>
      <c r="F206" s="172">
        <f t="shared" si="25"/>
        <v>2026</v>
      </c>
      <c r="G206" s="172">
        <f t="shared" si="25"/>
        <v>2027</v>
      </c>
      <c r="H206" s="173">
        <f t="shared" si="25"/>
        <v>2028</v>
      </c>
    </row>
    <row r="207" spans="1:8" ht="20.25" thickBot="1" x14ac:dyDescent="0.35">
      <c r="A207" s="162"/>
      <c r="B207" s="163"/>
      <c r="C207" s="165" t="s">
        <v>278</v>
      </c>
      <c r="D207" s="165" t="s">
        <v>278</v>
      </c>
      <c r="E207" s="165" t="s">
        <v>278</v>
      </c>
      <c r="F207" s="165" t="s">
        <v>278</v>
      </c>
      <c r="G207" s="165" t="s">
        <v>278</v>
      </c>
      <c r="H207" s="166" t="s">
        <v>278</v>
      </c>
    </row>
    <row r="208" spans="1:8" ht="20.25" thickBot="1" x14ac:dyDescent="0.35">
      <c r="A208" s="176" t="s">
        <v>317</v>
      </c>
      <c r="B208" s="177"/>
      <c r="C208" s="177">
        <v>1000000</v>
      </c>
      <c r="D208" s="177">
        <f>+C208+1000000</f>
        <v>2000000</v>
      </c>
      <c r="E208" s="177">
        <f t="shared" ref="E208:H208" si="26">+D208+1000000</f>
        <v>3000000</v>
      </c>
      <c r="F208" s="177">
        <f t="shared" si="26"/>
        <v>4000000</v>
      </c>
      <c r="G208" s="177">
        <f t="shared" si="26"/>
        <v>5000000</v>
      </c>
      <c r="H208" s="178">
        <f t="shared" si="26"/>
        <v>6000000</v>
      </c>
    </row>
    <row r="209" spans="1:8" x14ac:dyDescent="0.3">
      <c r="A209" s="162" t="s">
        <v>320</v>
      </c>
      <c r="B209" s="163"/>
      <c r="C209" s="163">
        <f>-+C176</f>
        <v>449550.38406224037</v>
      </c>
      <c r="D209" s="163">
        <f>+-D176+C176</f>
        <v>899100.76812448073</v>
      </c>
      <c r="E209" s="163">
        <f>+-E176+D176</f>
        <v>899100.76812448073</v>
      </c>
      <c r="F209" s="163">
        <f>+-F176+E176</f>
        <v>899100.76812448073</v>
      </c>
      <c r="G209" s="163">
        <f>+-G176+F176</f>
        <v>899100.76812448027</v>
      </c>
      <c r="H209" s="164">
        <f>+-H176+G176</f>
        <v>449550.38406224083</v>
      </c>
    </row>
    <row r="210" spans="1:8" x14ac:dyDescent="0.3">
      <c r="A210" s="162" t="s">
        <v>321</v>
      </c>
      <c r="B210" s="163"/>
      <c r="C210" s="163">
        <f ca="1">+C169</f>
        <v>261362.5672924642</v>
      </c>
      <c r="D210" s="163">
        <f t="shared" ref="D210:H211" ca="1" si="27">+D169</f>
        <v>458944.40611867857</v>
      </c>
      <c r="E210" s="163">
        <f t="shared" ca="1" si="27"/>
        <v>364960.00809521531</v>
      </c>
      <c r="F210" s="163">
        <f t="shared" ca="1" si="27"/>
        <v>259056.03596049108</v>
      </c>
      <c r="G210" s="163">
        <f t="shared" ca="1" si="27"/>
        <v>139720.78936868528</v>
      </c>
      <c r="H210" s="164">
        <f t="shared" ca="1" si="27"/>
        <v>20452.352542067485</v>
      </c>
    </row>
    <row r="211" spans="1:8" ht="20.25" thickBot="1" x14ac:dyDescent="0.35">
      <c r="A211" s="162" t="s">
        <v>322</v>
      </c>
      <c r="B211" s="163"/>
      <c r="C211" s="163">
        <f>+C170</f>
        <v>-600000</v>
      </c>
      <c r="D211" s="163">
        <f t="shared" si="27"/>
        <v>-1200000</v>
      </c>
      <c r="E211" s="163">
        <f t="shared" si="27"/>
        <v>-1200000</v>
      </c>
      <c r="F211" s="163">
        <f t="shared" si="27"/>
        <v>-1200000</v>
      </c>
      <c r="G211" s="163">
        <f t="shared" si="27"/>
        <v>-1200000</v>
      </c>
      <c r="H211" s="164">
        <f t="shared" si="27"/>
        <v>-600000</v>
      </c>
    </row>
    <row r="212" spans="1:8" ht="20.25" thickBot="1" x14ac:dyDescent="0.35">
      <c r="A212" s="176" t="s">
        <v>318</v>
      </c>
      <c r="B212" s="177"/>
      <c r="C212" s="177">
        <f ca="1">SUM(C208:C211)</f>
        <v>1110912.9513547046</v>
      </c>
      <c r="D212" s="177">
        <f t="shared" ref="D212:H212" ca="1" si="28">SUM(D208:D211)</f>
        <v>2158045.1742431591</v>
      </c>
      <c r="E212" s="177">
        <f t="shared" ca="1" si="28"/>
        <v>3064060.7762196958</v>
      </c>
      <c r="F212" s="177">
        <f t="shared" ca="1" si="28"/>
        <v>3958156.8040849715</v>
      </c>
      <c r="G212" s="177">
        <f t="shared" ca="1" si="28"/>
        <v>4838821.5574931651</v>
      </c>
      <c r="H212" s="178">
        <f t="shared" ca="1" si="28"/>
        <v>5870002.7366043087</v>
      </c>
    </row>
    <row r="213" spans="1:8" ht="20.25" thickBot="1" x14ac:dyDescent="0.35">
      <c r="A213" s="162" t="s">
        <v>178</v>
      </c>
      <c r="B213" s="163"/>
      <c r="C213" s="179">
        <v>0.3</v>
      </c>
      <c r="D213" s="179">
        <v>0.3</v>
      </c>
      <c r="E213" s="179">
        <v>0.3</v>
      </c>
      <c r="F213" s="179">
        <v>0.3</v>
      </c>
      <c r="G213" s="179">
        <v>0.3</v>
      </c>
      <c r="H213" s="180">
        <v>0.3</v>
      </c>
    </row>
    <row r="214" spans="1:8" ht="20.25" thickBot="1" x14ac:dyDescent="0.35">
      <c r="A214" s="176" t="s">
        <v>323</v>
      </c>
      <c r="B214" s="177"/>
      <c r="C214" s="177">
        <f ca="1">+C212*C213</f>
        <v>333273.88540641137</v>
      </c>
      <c r="D214" s="177">
        <f t="shared" ref="D214:H214" ca="1" si="29">+D212*D213</f>
        <v>647413.55227294774</v>
      </c>
      <c r="E214" s="177">
        <f t="shared" ca="1" si="29"/>
        <v>919218.23286590877</v>
      </c>
      <c r="F214" s="177">
        <f t="shared" ca="1" si="29"/>
        <v>1187447.0412254913</v>
      </c>
      <c r="G214" s="177">
        <f t="shared" ca="1" si="29"/>
        <v>1451646.4672479494</v>
      </c>
      <c r="H214" s="178">
        <f t="shared" ca="1" si="29"/>
        <v>1761000.8209812925</v>
      </c>
    </row>
    <row r="215" spans="1:8" ht="20.25" thickBot="1" x14ac:dyDescent="0.35"/>
    <row r="216" spans="1:8" x14ac:dyDescent="0.3">
      <c r="A216" s="158" t="s">
        <v>309</v>
      </c>
      <c r="B216" s="159"/>
      <c r="C216" s="160" t="s">
        <v>196</v>
      </c>
      <c r="D216" s="161" t="s">
        <v>197</v>
      </c>
      <c r="E216" s="158" t="s">
        <v>312</v>
      </c>
      <c r="F216" s="159"/>
      <c r="G216" s="160" t="s">
        <v>196</v>
      </c>
      <c r="H216" s="161" t="s">
        <v>197</v>
      </c>
    </row>
    <row r="217" spans="1:8" x14ac:dyDescent="0.3">
      <c r="A217" s="162" t="s">
        <v>324</v>
      </c>
      <c r="B217" s="163"/>
      <c r="C217" s="163">
        <f ca="1">+C214</f>
        <v>333273.88540641137</v>
      </c>
      <c r="D217" s="164"/>
      <c r="E217" s="162" t="s">
        <v>324</v>
      </c>
      <c r="F217" s="163"/>
      <c r="G217" s="163">
        <f ca="1">+F214</f>
        <v>1187447.0412254913</v>
      </c>
      <c r="H217" s="164"/>
    </row>
    <row r="218" spans="1:8" x14ac:dyDescent="0.3">
      <c r="A218" s="162" t="s">
        <v>208</v>
      </c>
      <c r="B218" s="163"/>
      <c r="C218" s="163"/>
      <c r="D218" s="164">
        <f ca="1">+C217</f>
        <v>333273.88540641137</v>
      </c>
      <c r="E218" s="162" t="s">
        <v>208</v>
      </c>
      <c r="F218" s="163"/>
      <c r="G218" s="163"/>
      <c r="H218" s="164">
        <f ca="1">+G217</f>
        <v>1187447.0412254913</v>
      </c>
    </row>
    <row r="219" spans="1:8" x14ac:dyDescent="0.3">
      <c r="A219" s="162"/>
      <c r="B219" s="163"/>
      <c r="C219" s="163"/>
      <c r="D219" s="164"/>
      <c r="E219" s="162"/>
      <c r="F219" s="163"/>
      <c r="G219" s="163"/>
      <c r="H219" s="164"/>
    </row>
    <row r="220" spans="1:8" x14ac:dyDescent="0.3">
      <c r="A220" s="162" t="s">
        <v>310</v>
      </c>
      <c r="B220" s="163"/>
      <c r="C220" s="165" t="s">
        <v>196</v>
      </c>
      <c r="D220" s="166" t="s">
        <v>197</v>
      </c>
      <c r="E220" s="162" t="s">
        <v>313</v>
      </c>
      <c r="F220" s="163"/>
      <c r="G220" s="165" t="s">
        <v>196</v>
      </c>
      <c r="H220" s="166" t="s">
        <v>197</v>
      </c>
    </row>
    <row r="221" spans="1:8" x14ac:dyDescent="0.3">
      <c r="A221" s="162" t="s">
        <v>324</v>
      </c>
      <c r="B221" s="163"/>
      <c r="C221" s="163">
        <f ca="1">+D214</f>
        <v>647413.55227294774</v>
      </c>
      <c r="D221" s="164"/>
      <c r="E221" s="162" t="s">
        <v>324</v>
      </c>
      <c r="F221" s="163"/>
      <c r="G221" s="163">
        <f ca="1">+G214</f>
        <v>1451646.4672479494</v>
      </c>
      <c r="H221" s="164"/>
    </row>
    <row r="222" spans="1:8" x14ac:dyDescent="0.3">
      <c r="A222" s="162" t="s">
        <v>208</v>
      </c>
      <c r="B222" s="163"/>
      <c r="C222" s="163"/>
      <c r="D222" s="164">
        <f ca="1">+C221</f>
        <v>647413.55227294774</v>
      </c>
      <c r="E222" s="162" t="s">
        <v>208</v>
      </c>
      <c r="F222" s="163"/>
      <c r="G222" s="163"/>
      <c r="H222" s="164">
        <f ca="1">+G221</f>
        <v>1451646.4672479494</v>
      </c>
    </row>
    <row r="223" spans="1:8" x14ac:dyDescent="0.3">
      <c r="A223" s="162"/>
      <c r="B223" s="163"/>
      <c r="C223" s="163"/>
      <c r="D223" s="164"/>
      <c r="E223" s="162"/>
      <c r="F223" s="163"/>
      <c r="G223" s="163"/>
      <c r="H223" s="164"/>
    </row>
    <row r="224" spans="1:8" x14ac:dyDescent="0.3">
      <c r="A224" s="162" t="s">
        <v>311</v>
      </c>
      <c r="B224" s="163"/>
      <c r="C224" s="165" t="s">
        <v>196</v>
      </c>
      <c r="D224" s="166" t="s">
        <v>197</v>
      </c>
      <c r="E224" s="162" t="s">
        <v>314</v>
      </c>
      <c r="F224" s="163"/>
      <c r="G224" s="165" t="s">
        <v>196</v>
      </c>
      <c r="H224" s="166" t="s">
        <v>197</v>
      </c>
    </row>
    <row r="225" spans="1:8" x14ac:dyDescent="0.3">
      <c r="A225" s="162" t="s">
        <v>324</v>
      </c>
      <c r="B225" s="163"/>
      <c r="C225" s="163">
        <f ca="1">+E214</f>
        <v>919218.23286590877</v>
      </c>
      <c r="D225" s="164"/>
      <c r="E225" s="162" t="s">
        <v>324</v>
      </c>
      <c r="F225" s="163"/>
      <c r="G225" s="163">
        <f ca="1">+H214</f>
        <v>1761000.8209812925</v>
      </c>
      <c r="H225" s="164"/>
    </row>
    <row r="226" spans="1:8" ht="20.25" thickBot="1" x14ac:dyDescent="0.35">
      <c r="A226" s="167" t="s">
        <v>208</v>
      </c>
      <c r="B226" s="168"/>
      <c r="C226" s="168"/>
      <c r="D226" s="169">
        <f ca="1">+C225</f>
        <v>919218.23286590877</v>
      </c>
      <c r="E226" s="167" t="s">
        <v>208</v>
      </c>
      <c r="F226" s="168"/>
      <c r="G226" s="168"/>
      <c r="H226" s="169">
        <f ca="1">+G225</f>
        <v>1761000.8209812925</v>
      </c>
    </row>
    <row r="228" spans="1:8" ht="20.25" thickBot="1" x14ac:dyDescent="0.35"/>
    <row r="229" spans="1:8" x14ac:dyDescent="0.3">
      <c r="A229" s="181" t="s">
        <v>325</v>
      </c>
      <c r="B229" s="182"/>
      <c r="C229" s="172">
        <v>2023</v>
      </c>
      <c r="D229" s="172">
        <f>+C229+1</f>
        <v>2024</v>
      </c>
      <c r="E229" s="172">
        <f t="shared" ref="E229:H229" si="30">+D229+1</f>
        <v>2025</v>
      </c>
      <c r="F229" s="172">
        <f t="shared" si="30"/>
        <v>2026</v>
      </c>
      <c r="G229" s="172">
        <f t="shared" si="30"/>
        <v>2027</v>
      </c>
      <c r="H229" s="173">
        <f t="shared" si="30"/>
        <v>2028</v>
      </c>
    </row>
    <row r="230" spans="1:8" x14ac:dyDescent="0.3">
      <c r="A230" s="162"/>
      <c r="B230" s="163"/>
      <c r="C230" s="165" t="s">
        <v>278</v>
      </c>
      <c r="D230" s="165" t="s">
        <v>278</v>
      </c>
      <c r="E230" s="165" t="s">
        <v>278</v>
      </c>
      <c r="F230" s="165" t="s">
        <v>278</v>
      </c>
      <c r="G230" s="165" t="s">
        <v>278</v>
      </c>
      <c r="H230" s="166" t="s">
        <v>278</v>
      </c>
    </row>
    <row r="231" spans="1:8" x14ac:dyDescent="0.3">
      <c r="A231" s="162" t="s">
        <v>326</v>
      </c>
      <c r="B231" s="163"/>
      <c r="C231" s="165"/>
      <c r="D231" s="165"/>
      <c r="E231" s="165"/>
      <c r="F231" s="165"/>
      <c r="G231" s="165"/>
      <c r="H231" s="166"/>
    </row>
    <row r="232" spans="1:8" x14ac:dyDescent="0.3">
      <c r="A232" s="162" t="s">
        <v>327</v>
      </c>
      <c r="B232" s="163"/>
      <c r="C232" s="165"/>
      <c r="D232" s="165"/>
      <c r="E232" s="165"/>
      <c r="F232" s="165"/>
      <c r="G232" s="165"/>
      <c r="H232" s="166"/>
    </row>
    <row r="233" spans="1:8" x14ac:dyDescent="0.3">
      <c r="A233" s="162" t="s">
        <v>212</v>
      </c>
      <c r="B233" s="163"/>
      <c r="C233" s="165"/>
      <c r="D233" s="165"/>
      <c r="E233" s="165"/>
      <c r="F233" s="165"/>
      <c r="G233" s="165"/>
      <c r="H233" s="166"/>
    </row>
    <row r="234" spans="1:8" x14ac:dyDescent="0.3">
      <c r="A234" s="162" t="s">
        <v>213</v>
      </c>
      <c r="B234" s="163"/>
      <c r="C234" s="165"/>
      <c r="D234" s="165"/>
      <c r="E234" s="179"/>
      <c r="F234" s="165"/>
      <c r="G234" s="165"/>
      <c r="H234" s="166"/>
    </row>
    <row r="235" spans="1:8" x14ac:dyDescent="0.3">
      <c r="A235" s="162" t="s">
        <v>213</v>
      </c>
      <c r="B235" s="163"/>
      <c r="C235" s="165"/>
      <c r="D235" s="165"/>
      <c r="E235" s="165"/>
      <c r="F235" s="165"/>
      <c r="G235" s="165"/>
      <c r="H235" s="166"/>
    </row>
    <row r="236" spans="1:8" x14ac:dyDescent="0.3">
      <c r="A236" s="162" t="s">
        <v>213</v>
      </c>
      <c r="B236" s="163"/>
      <c r="C236" s="165"/>
      <c r="D236" s="165"/>
      <c r="E236" s="165"/>
      <c r="F236" s="165"/>
      <c r="G236" s="165"/>
      <c r="H236" s="166"/>
    </row>
    <row r="237" spans="1:8" ht="20.25" thickBot="1" x14ac:dyDescent="0.35">
      <c r="A237" s="162" t="s">
        <v>213</v>
      </c>
      <c r="B237" s="163"/>
      <c r="C237" s="165"/>
      <c r="D237" s="165"/>
      <c r="E237" s="165"/>
      <c r="F237" s="165"/>
      <c r="G237" s="165"/>
      <c r="H237" s="166"/>
    </row>
    <row r="238" spans="1:8" ht="20.25" thickBot="1" x14ac:dyDescent="0.35">
      <c r="A238" s="176" t="s">
        <v>317</v>
      </c>
      <c r="B238" s="177"/>
      <c r="C238" s="177">
        <f>+C208</f>
        <v>1000000</v>
      </c>
      <c r="D238" s="177">
        <f t="shared" ref="D238:H238" si="31">+D208</f>
        <v>2000000</v>
      </c>
      <c r="E238" s="177">
        <f t="shared" si="31"/>
        <v>3000000</v>
      </c>
      <c r="F238" s="177">
        <f t="shared" si="31"/>
        <v>4000000</v>
      </c>
      <c r="G238" s="177">
        <f t="shared" si="31"/>
        <v>5000000</v>
      </c>
      <c r="H238" s="178">
        <f t="shared" si="31"/>
        <v>6000000</v>
      </c>
    </row>
    <row r="239" spans="1:8" x14ac:dyDescent="0.3">
      <c r="A239" s="189" t="s">
        <v>328</v>
      </c>
      <c r="B239" s="190"/>
      <c r="C239" s="190">
        <f ca="1">-C214</f>
        <v>-333273.88540641137</v>
      </c>
      <c r="D239" s="190">
        <f t="shared" ref="D239:H239" ca="1" si="32">-D214</f>
        <v>-647413.55227294774</v>
      </c>
      <c r="E239" s="190">
        <f t="shared" ca="1" si="32"/>
        <v>-919218.23286590877</v>
      </c>
      <c r="F239" s="190">
        <f t="shared" ca="1" si="32"/>
        <v>-1187447.0412254913</v>
      </c>
      <c r="G239" s="190">
        <f t="shared" ca="1" si="32"/>
        <v>-1451646.4672479494</v>
      </c>
      <c r="H239" s="191">
        <f t="shared" ca="1" si="32"/>
        <v>-1761000.8209812925</v>
      </c>
    </row>
    <row r="240" spans="1:8" ht="20.25" thickBot="1" x14ac:dyDescent="0.35">
      <c r="A240" s="162" t="s">
        <v>329</v>
      </c>
      <c r="B240" s="163"/>
      <c r="C240" s="163">
        <v>33274</v>
      </c>
      <c r="D240" s="163">
        <v>47414</v>
      </c>
      <c r="E240" s="163">
        <v>19218</v>
      </c>
      <c r="F240" s="163">
        <v>-12553</v>
      </c>
      <c r="G240" s="163">
        <v>-48354</v>
      </c>
      <c r="H240" s="164">
        <v>-38999</v>
      </c>
    </row>
    <row r="241" spans="1:8" ht="20.25" thickBot="1" x14ac:dyDescent="0.35">
      <c r="A241" s="176" t="s">
        <v>217</v>
      </c>
      <c r="B241" s="177"/>
      <c r="C241" s="177">
        <f ca="1">SUM(C238:C240)</f>
        <v>700000.11459358863</v>
      </c>
      <c r="D241" s="177">
        <f t="shared" ref="D241:H241" ca="1" si="33">SUM(D238:D240)</f>
        <v>1400000.4477270523</v>
      </c>
      <c r="E241" s="177">
        <f t="shared" ca="1" si="33"/>
        <v>2099999.7671340914</v>
      </c>
      <c r="F241" s="177">
        <f t="shared" ca="1" si="33"/>
        <v>2799999.9587745089</v>
      </c>
      <c r="G241" s="177">
        <f t="shared" ca="1" si="33"/>
        <v>3499999.5327520506</v>
      </c>
      <c r="H241" s="178">
        <f t="shared" ca="1" si="33"/>
        <v>4200000.1790187079</v>
      </c>
    </row>
    <row r="243" spans="1:8" x14ac:dyDescent="0.3">
      <c r="A243" s="136" t="s">
        <v>330</v>
      </c>
      <c r="C243" s="145">
        <f ca="1">(C239+C240)/C238</f>
        <v>-0.29999988540641137</v>
      </c>
      <c r="D243" s="145">
        <f t="shared" ref="D243:H243" ca="1" si="34">(D239+D240)/D238</f>
        <v>-0.29999977613647388</v>
      </c>
      <c r="E243" s="145">
        <f t="shared" ca="1" si="34"/>
        <v>-0.30000007762196956</v>
      </c>
      <c r="F243" s="145">
        <f t="shared" ca="1" si="34"/>
        <v>-0.30000001030637286</v>
      </c>
      <c r="G243" s="145">
        <f t="shared" ca="1" si="34"/>
        <v>-0.30000009344958989</v>
      </c>
      <c r="H243" s="145">
        <f t="shared" ca="1" si="34"/>
        <v>-0.29999997016354873</v>
      </c>
    </row>
    <row r="245" spans="1:8" x14ac:dyDescent="0.3">
      <c r="E245" s="192">
        <f>SUM(C240:H240)</f>
        <v>0</v>
      </c>
    </row>
    <row r="249" spans="1:8" ht="20.25" thickBot="1" x14ac:dyDescent="0.35"/>
    <row r="250" spans="1:8" x14ac:dyDescent="0.3">
      <c r="A250" s="184" t="s">
        <v>317</v>
      </c>
      <c r="B250" s="185"/>
      <c r="C250" s="186">
        <v>1</v>
      </c>
    </row>
    <row r="251" spans="1:8" x14ac:dyDescent="0.3">
      <c r="A251" s="183" t="s">
        <v>328</v>
      </c>
      <c r="B251" s="183"/>
      <c r="C251" s="188">
        <v>0.3</v>
      </c>
    </row>
    <row r="252" spans="1:8" x14ac:dyDescent="0.3">
      <c r="A252" s="183" t="s">
        <v>329</v>
      </c>
      <c r="B252" s="183"/>
      <c r="C252" s="188"/>
    </row>
    <row r="253" spans="1:8" ht="20.25" thickBot="1" x14ac:dyDescent="0.35">
      <c r="A253" s="174" t="s">
        <v>217</v>
      </c>
      <c r="B253" s="175"/>
      <c r="C253" s="187">
        <v>0.7</v>
      </c>
    </row>
  </sheetData>
  <phoneticPr fontId="4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1B341-0C2D-4157-9FC7-876FC9852BF1}">
  <dimension ref="I1:K28"/>
  <sheetViews>
    <sheetView topLeftCell="L1" workbookViewId="0">
      <selection activeCell="J15" sqref="J15"/>
    </sheetView>
  </sheetViews>
  <sheetFormatPr baseColWidth="10" defaultRowHeight="15" x14ac:dyDescent="0.25"/>
  <cols>
    <col min="8" max="8" width="1.28515625" customWidth="1"/>
    <col min="9" max="9" width="11.42578125" style="1"/>
    <col min="12" max="12" width="1.28515625" customWidth="1"/>
    <col min="19" max="19" width="6.140625" customWidth="1"/>
  </cols>
  <sheetData>
    <row r="1" spans="9:11" ht="21" x14ac:dyDescent="0.35">
      <c r="I1" s="90" t="s">
        <v>219</v>
      </c>
      <c r="J1" s="89"/>
      <c r="K1" s="89"/>
    </row>
    <row r="2" spans="9:11" ht="21" x14ac:dyDescent="0.35">
      <c r="I2" s="90" t="s">
        <v>220</v>
      </c>
      <c r="J2" s="89"/>
      <c r="K2" s="89"/>
    </row>
    <row r="3" spans="9:11" ht="21" x14ac:dyDescent="0.35">
      <c r="I3" s="91" t="s">
        <v>221</v>
      </c>
      <c r="J3" s="89"/>
      <c r="K3" s="89"/>
    </row>
    <row r="4" spans="9:11" ht="21" x14ac:dyDescent="0.35">
      <c r="I4" s="90"/>
      <c r="J4" s="89"/>
      <c r="K4" s="89"/>
    </row>
    <row r="5" spans="9:11" ht="21" x14ac:dyDescent="0.35">
      <c r="I5" s="90"/>
      <c r="J5" s="89"/>
      <c r="K5" s="89"/>
    </row>
    <row r="6" spans="9:11" ht="21" x14ac:dyDescent="0.35">
      <c r="I6" s="90"/>
      <c r="J6" s="89"/>
      <c r="K6" s="89"/>
    </row>
    <row r="7" spans="9:11" ht="21" x14ac:dyDescent="0.35">
      <c r="I7" s="90"/>
      <c r="J7" s="89"/>
      <c r="K7" s="89"/>
    </row>
    <row r="8" spans="9:11" ht="21" x14ac:dyDescent="0.35">
      <c r="I8" s="90"/>
      <c r="J8" s="89"/>
      <c r="K8" s="89"/>
    </row>
    <row r="9" spans="9:11" ht="21" x14ac:dyDescent="0.35">
      <c r="I9" s="90"/>
      <c r="J9" s="89"/>
      <c r="K9" s="89"/>
    </row>
    <row r="10" spans="9:11" ht="21" x14ac:dyDescent="0.35">
      <c r="I10" s="90"/>
      <c r="J10" s="89"/>
      <c r="K10" s="89"/>
    </row>
    <row r="11" spans="9:11" ht="21" x14ac:dyDescent="0.35">
      <c r="I11" s="90"/>
      <c r="J11" s="89"/>
      <c r="K11" s="89"/>
    </row>
    <row r="12" spans="9:11" ht="21" x14ac:dyDescent="0.35">
      <c r="I12" s="90"/>
      <c r="J12" s="89"/>
      <c r="K12" s="89"/>
    </row>
    <row r="13" spans="9:11" ht="21" x14ac:dyDescent="0.35">
      <c r="I13" s="90"/>
      <c r="J13" s="89"/>
      <c r="K13" s="89"/>
    </row>
    <row r="14" spans="9:11" ht="21" x14ac:dyDescent="0.35">
      <c r="I14" s="90"/>
      <c r="J14" s="89"/>
      <c r="K14" s="89"/>
    </row>
    <row r="15" spans="9:11" ht="21" x14ac:dyDescent="0.35">
      <c r="I15" s="90"/>
      <c r="J15" s="89"/>
      <c r="K15" s="89"/>
    </row>
    <row r="16" spans="9:11" ht="21" x14ac:dyDescent="0.35">
      <c r="I16" s="90"/>
      <c r="J16" s="89"/>
      <c r="K16" s="89"/>
    </row>
    <row r="17" spans="9:11" ht="21" x14ac:dyDescent="0.35">
      <c r="I17" s="90"/>
      <c r="J17" s="89"/>
      <c r="K17" s="89"/>
    </row>
    <row r="18" spans="9:11" ht="21" x14ac:dyDescent="0.35">
      <c r="I18" s="90"/>
      <c r="J18" s="89"/>
      <c r="K18" s="89"/>
    </row>
    <row r="19" spans="9:11" ht="21" x14ac:dyDescent="0.35">
      <c r="I19" s="90"/>
      <c r="J19" s="89"/>
      <c r="K19" s="89"/>
    </row>
    <row r="20" spans="9:11" ht="21" x14ac:dyDescent="0.35">
      <c r="I20" s="90"/>
      <c r="J20" s="89"/>
      <c r="K20" s="89"/>
    </row>
    <row r="21" spans="9:11" ht="21" x14ac:dyDescent="0.35">
      <c r="I21" s="90"/>
      <c r="J21" s="89"/>
      <c r="K21" s="89"/>
    </row>
    <row r="22" spans="9:11" ht="21" x14ac:dyDescent="0.35">
      <c r="I22" s="90"/>
      <c r="J22" s="89"/>
      <c r="K22" s="89"/>
    </row>
    <row r="23" spans="9:11" ht="21" x14ac:dyDescent="0.35">
      <c r="I23" s="90"/>
      <c r="J23" s="89"/>
      <c r="K23" s="89"/>
    </row>
    <row r="24" spans="9:11" ht="21" x14ac:dyDescent="0.35">
      <c r="I24" s="90"/>
      <c r="J24" s="89"/>
      <c r="K24" s="89"/>
    </row>
    <row r="25" spans="9:11" ht="21" x14ac:dyDescent="0.35">
      <c r="I25" s="90"/>
      <c r="J25" s="89"/>
      <c r="K25" s="89"/>
    </row>
    <row r="26" spans="9:11" ht="21" x14ac:dyDescent="0.35">
      <c r="I26" s="90"/>
      <c r="J26" s="89"/>
      <c r="K26" s="89"/>
    </row>
    <row r="27" spans="9:11" ht="21" x14ac:dyDescent="0.35">
      <c r="I27" s="90"/>
      <c r="J27" s="89"/>
      <c r="K27" s="89"/>
    </row>
    <row r="28" spans="9:11" ht="21" x14ac:dyDescent="0.35">
      <c r="I28" s="90"/>
      <c r="J28" s="89"/>
      <c r="K28" s="89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031BA-BADC-4DEF-966D-E1B4E3F7FD21}">
  <dimension ref="A1"/>
  <sheetViews>
    <sheetView topLeftCell="D19" zoomScale="205" zoomScaleNormal="205" workbookViewId="0">
      <selection activeCell="F29" sqref="F2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0</vt:lpstr>
      <vt:lpstr>Menu</vt:lpstr>
      <vt:lpstr>Click en</vt:lpstr>
      <vt:lpstr>Hoja4</vt:lpstr>
      <vt:lpstr>06ENE</vt:lpstr>
      <vt:lpstr>07ENE</vt:lpstr>
      <vt:lpstr>09ENE</vt:lpstr>
      <vt:lpstr>DIPLOMADO</vt:lpstr>
      <vt:lpstr>seminario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2015-06-05T18:19:34Z</dcterms:created>
  <dcterms:modified xsi:type="dcterms:W3CDTF">2025-01-10T18:38:51Z</dcterms:modified>
</cp:coreProperties>
</file>