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7E16C159-9F12-4E16-829F-E1A85AF55573}" xr6:coauthVersionLast="47" xr6:coauthVersionMax="47" xr10:uidLastSave="{00000000-0000-0000-0000-000000000000}"/>
  <bookViews>
    <workbookView xWindow="-120" yWindow="-120" windowWidth="29040" windowHeight="15720" xr2:uid="{56E69798-0F1C-4B5B-9806-BE4C7806218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B82" i="2"/>
  <c r="D76" i="2"/>
  <c r="C76" i="2"/>
  <c r="B79" i="2" s="1"/>
  <c r="C80" i="2" s="1"/>
  <c r="C75" i="2"/>
  <c r="C62" i="2"/>
  <c r="C63" i="2" s="1"/>
  <c r="C45" i="2"/>
  <c r="E34" i="2"/>
  <c r="E33" i="2"/>
  <c r="B30" i="2"/>
  <c r="D25" i="2" s="1"/>
  <c r="F10" i="2"/>
  <c r="G11" i="2" s="1"/>
  <c r="G5" i="2"/>
  <c r="F4" i="2" s="1"/>
  <c r="E40" i="1"/>
  <c r="E83" i="1"/>
  <c r="E82" i="1"/>
  <c r="C84" i="1"/>
  <c r="C86" i="1" s="1"/>
  <c r="D40" i="1"/>
  <c r="C40" i="1"/>
  <c r="E36" i="1"/>
  <c r="E47" i="1" s="1"/>
  <c r="D36" i="1"/>
  <c r="D47" i="1" s="1"/>
  <c r="C36" i="1"/>
  <c r="C47" i="1" s="1"/>
  <c r="C46" i="2" l="1"/>
  <c r="C47" i="2" s="1"/>
  <c r="F17" i="2"/>
  <c r="F18" i="2"/>
  <c r="F36" i="2"/>
  <c r="D26" i="2"/>
  <c r="F37" i="2" s="1"/>
  <c r="F25" i="2"/>
  <c r="E35" i="2" s="1"/>
  <c r="E40" i="2" s="1"/>
  <c r="D46" i="1"/>
  <c r="E46" i="1"/>
  <c r="C46" i="1"/>
  <c r="E84" i="1"/>
  <c r="D84" i="1" s="1"/>
  <c r="C90" i="1"/>
  <c r="E90" i="1" s="1"/>
  <c r="C89" i="1"/>
  <c r="F19" i="2" l="1"/>
  <c r="F21" i="2" s="1"/>
  <c r="F30" i="2"/>
  <c r="F38" i="2"/>
  <c r="D30" i="2"/>
  <c r="F39" i="2" s="1"/>
  <c r="C48" i="1"/>
  <c r="C59" i="1"/>
  <c r="E48" i="1"/>
  <c r="E59" i="1"/>
  <c r="D48" i="1"/>
  <c r="D59" i="1"/>
  <c r="C91" i="1"/>
  <c r="E89" i="1"/>
  <c r="E91" i="1" s="1"/>
  <c r="F40" i="2" l="1"/>
</calcChain>
</file>

<file path=xl/sharedStrings.xml><?xml version="1.0" encoding="utf-8"?>
<sst xmlns="http://schemas.openxmlformats.org/spreadsheetml/2006/main" count="156" uniqueCount="116">
  <si>
    <t>NIC 1: EL CAPITAL FINANCIERO (Y LA WACC)</t>
  </si>
  <si>
    <t>Año 2027</t>
  </si>
  <si>
    <t>LA PALABRA CLAVE: CAPITAL</t>
  </si>
  <si>
    <t>ESTADO DE SITUACION FINANCIERA</t>
  </si>
  <si>
    <t>FINANCIAMIENTO</t>
  </si>
  <si>
    <t>DEUDAS FINANCIERAS</t>
  </si>
  <si>
    <t>PATRIMONIO</t>
  </si>
  <si>
    <t>CAPEX</t>
  </si>
  <si>
    <t>PPE</t>
  </si>
  <si>
    <t>INVERSION INMOBILIARIA</t>
  </si>
  <si>
    <t>INTANGIBLES</t>
  </si>
  <si>
    <t>ACTIVOS OPERATIVOS</t>
  </si>
  <si>
    <t>PASIVOS OPERATIVOS</t>
  </si>
  <si>
    <t>GESTION DEL CAPITAL</t>
  </si>
  <si>
    <t>CAPITAL NECESARIO</t>
  </si>
  <si>
    <t>USD</t>
  </si>
  <si>
    <t>ESC 1</t>
  </si>
  <si>
    <t>ESC 2</t>
  </si>
  <si>
    <t>ESC 3</t>
  </si>
  <si>
    <t>DEUDA FINANCIERA</t>
  </si>
  <si>
    <t>ROE</t>
  </si>
  <si>
    <t>Return On Equity</t>
  </si>
  <si>
    <t>UTILIDAD OPERATIVA</t>
  </si>
  <si>
    <t>%</t>
  </si>
  <si>
    <t>ESTRUCTURA DEL CAPITAL</t>
  </si>
  <si>
    <t>FINANCIERO</t>
  </si>
  <si>
    <t>BANCO 1</t>
  </si>
  <si>
    <t>BANCO 2</t>
  </si>
  <si>
    <t>BANCO 3</t>
  </si>
  <si>
    <t>COSTO</t>
  </si>
  <si>
    <t>DEL CAPITAL</t>
  </si>
  <si>
    <t>CUANTO CUESTA</t>
  </si>
  <si>
    <t>LOS DOS JUNTOS:</t>
  </si>
  <si>
    <t>WACC</t>
  </si>
  <si>
    <t>NIIF QUE NECESITAN LA WACC</t>
  </si>
  <si>
    <t>NIC 36: EL VALOR EN USO DE LOS ACTIVOS</t>
  </si>
  <si>
    <t>NIC 41: VALOR RAZONABLE DE ACTIVOS BIOLOGICOS</t>
  </si>
  <si>
    <t>ENTRADAS DE INGRESOS OPERATIVOS</t>
  </si>
  <si>
    <t>SALIDAS OPERATIVOS</t>
  </si>
  <si>
    <t>NO SE INCLUYE IMPUESTOS A LA RENTA</t>
  </si>
  <si>
    <t>SE INCLUYE IMPUESTOS A LA RENTA</t>
  </si>
  <si>
    <t>FLUJO PRE-TAX</t>
  </si>
  <si>
    <t>FLUJO POST-TAX</t>
  </si>
  <si>
    <t>WACC PRE-TAX</t>
  </si>
  <si>
    <t>WACC POST-TAX</t>
  </si>
  <si>
    <t>Rq = Rf + Beta x ( Rm - Rf) + Rpais</t>
  </si>
  <si>
    <t>MODELO CAPM</t>
  </si>
  <si>
    <t>D</t>
  </si>
  <si>
    <t>H</t>
  </si>
  <si>
    <t>DURANTE JUNIO</t>
  </si>
  <si>
    <t>VENTAS</t>
  </si>
  <si>
    <t>FACTURAS POR COBRAR</t>
  </si>
  <si>
    <t>IGV - DEBITO FISCAL (IVA)</t>
  </si>
  <si>
    <t>VENTAS DEL MES</t>
  </si>
  <si>
    <t>COMPRAS DEL MES</t>
  </si>
  <si>
    <t>COMPRAS-INVENTARIOS</t>
  </si>
  <si>
    <t>IGV - CREDITO FISCAL (IVA)</t>
  </si>
  <si>
    <t>FACTURAS POR PAGAR</t>
  </si>
  <si>
    <t xml:space="preserve">IGV </t>
  </si>
  <si>
    <t>IMPUESTO GENERAL A LAS VENTAS</t>
  </si>
  <si>
    <t>IVA</t>
  </si>
  <si>
    <t>IMPUESTO AL VALOR AGREGADO</t>
  </si>
  <si>
    <t>VAT</t>
  </si>
  <si>
    <t>VALUE ADDED TAXES</t>
  </si>
  <si>
    <t>LIQUIDACION MENSUAL DEL IGV (IVA)</t>
  </si>
  <si>
    <t>DEBITO FISCAL</t>
  </si>
  <si>
    <t>CREDITO FISCAL</t>
  </si>
  <si>
    <t>A PAGAR A SUNAT</t>
  </si>
  <si>
    <t>BANCO DE LA NACION</t>
  </si>
  <si>
    <t>POR TRANSFERIR A SUNAT</t>
  </si>
  <si>
    <t>NOMINA</t>
  </si>
  <si>
    <t>Remuneración</t>
  </si>
  <si>
    <t>Bruto</t>
  </si>
  <si>
    <t>Asig Fam</t>
  </si>
  <si>
    <t>H Ext</t>
  </si>
  <si>
    <t>Comis</t>
  </si>
  <si>
    <t>Descuentos</t>
  </si>
  <si>
    <t>Imp Rta 5</t>
  </si>
  <si>
    <t>AFP (ONP)</t>
  </si>
  <si>
    <t>Aportación</t>
  </si>
  <si>
    <t>Essalud</t>
  </si>
  <si>
    <t>Senati</t>
  </si>
  <si>
    <t>Sencico</t>
  </si>
  <si>
    <t>Gasto de personal- GA</t>
  </si>
  <si>
    <t>AFP por pagar</t>
  </si>
  <si>
    <t>Impuesto por pagar-SUNAT</t>
  </si>
  <si>
    <t>Remuneración por pagar</t>
  </si>
  <si>
    <t>Vende</t>
  </si>
  <si>
    <t>Gastos</t>
  </si>
  <si>
    <t>Imp</t>
  </si>
  <si>
    <t>Utilidad</t>
  </si>
  <si>
    <t>UAI</t>
  </si>
  <si>
    <t>EMPRESA</t>
  </si>
  <si>
    <t>PARA QUE UN GASTO SEA DEDUCIBLE</t>
  </si>
  <si>
    <t>TRABAJADOR</t>
  </si>
  <si>
    <t>GASTO LABORAL</t>
  </si>
  <si>
    <t>DEDUCCION</t>
  </si>
  <si>
    <t>DONDE SE REGISTRO?</t>
  </si>
  <si>
    <t>DEBE ESTAR REGISTRADO EN LA CONTABILIDAD</t>
  </si>
  <si>
    <t>USAR CUENTAS DE ORDEN</t>
  </si>
  <si>
    <t>ES HACER REGISTROS CONTABLES?</t>
  </si>
  <si>
    <t>ES HACER RECONOCIMIENTOS CONTABLES?</t>
  </si>
  <si>
    <t>LEY DEL IMPUESTO A LA RENTA</t>
  </si>
  <si>
    <t>LAS DEPRECIACIONES DEBEN ESTAR REGISTRADAS PARA</t>
  </si>
  <si>
    <t>QUE SEAN DEDUCIBLES</t>
  </si>
  <si>
    <t>MAQUINARIA</t>
  </si>
  <si>
    <t xml:space="preserve">LA LEY </t>
  </si>
  <si>
    <t>NIC16</t>
  </si>
  <si>
    <t>Gasto</t>
  </si>
  <si>
    <t>Dep acum</t>
  </si>
  <si>
    <t>0009999</t>
  </si>
  <si>
    <t>0008888</t>
  </si>
  <si>
    <t>REGISTRAR</t>
  </si>
  <si>
    <t>RECONOCER</t>
  </si>
  <si>
    <t>MARCO CONCEPTUAL</t>
  </si>
  <si>
    <t>IMPACTAR LOS ESTADOS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</si>
</sst>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0%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22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rgb="FFEE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4" fillId="3" borderId="0" xfId="0" applyFont="1" applyFill="1" applyAlignment="1">
      <alignment horizontal="left" indent="3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5" xfId="0" applyFont="1" applyFill="1" applyBorder="1"/>
    <xf numFmtId="0" fontId="5" fillId="3" borderId="0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4" borderId="5" xfId="0" applyFont="1" applyFill="1" applyBorder="1" applyAlignment="1">
      <alignment horizontal="left" indent="2"/>
    </xf>
    <xf numFmtId="0" fontId="5" fillId="4" borderId="7" xfId="0" applyFont="1" applyFill="1" applyBorder="1"/>
    <xf numFmtId="0" fontId="5" fillId="4" borderId="9" xfId="0" applyFont="1" applyFill="1" applyBorder="1"/>
    <xf numFmtId="0" fontId="5" fillId="5" borderId="2" xfId="0" applyFont="1" applyFill="1" applyBorder="1"/>
    <xf numFmtId="0" fontId="5" fillId="5" borderId="4" xfId="0" applyFont="1" applyFill="1" applyBorder="1"/>
    <xf numFmtId="0" fontId="5" fillId="5" borderId="5" xfId="0" applyFont="1" applyFill="1" applyBorder="1" applyAlignment="1">
      <alignment horizontal="left" indent="2"/>
    </xf>
    <xf numFmtId="0" fontId="5" fillId="5" borderId="6" xfId="0" applyFont="1" applyFill="1" applyBorder="1"/>
    <xf numFmtId="0" fontId="5" fillId="5" borderId="7" xfId="0" applyFont="1" applyFill="1" applyBorder="1" applyAlignment="1">
      <alignment horizontal="left" indent="2"/>
    </xf>
    <xf numFmtId="0" fontId="5" fillId="5" borderId="9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5" xfId="0" applyFont="1" applyFill="1" applyBorder="1"/>
    <xf numFmtId="0" fontId="5" fillId="6" borderId="0" xfId="0" applyFont="1" applyFill="1" applyBorder="1"/>
    <xf numFmtId="0" fontId="10" fillId="6" borderId="5" xfId="0" applyFont="1" applyFill="1" applyBorder="1"/>
    <xf numFmtId="0" fontId="11" fillId="6" borderId="2" xfId="0" applyFont="1" applyFill="1" applyBorder="1"/>
    <xf numFmtId="0" fontId="11" fillId="6" borderId="4" xfId="0" applyFont="1" applyFill="1" applyBorder="1"/>
    <xf numFmtId="0" fontId="11" fillId="6" borderId="5" xfId="0" applyFont="1" applyFill="1" applyBorder="1"/>
    <xf numFmtId="0" fontId="11" fillId="6" borderId="6" xfId="0" applyFont="1" applyFill="1" applyBorder="1"/>
    <xf numFmtId="0" fontId="11" fillId="6" borderId="7" xfId="0" applyFont="1" applyFill="1" applyBorder="1"/>
    <xf numFmtId="0" fontId="11" fillId="6" borderId="9" xfId="0" applyFont="1" applyFill="1" applyBorder="1"/>
    <xf numFmtId="3" fontId="5" fillId="3" borderId="0" xfId="0" applyNumberFormat="1" applyFont="1" applyFill="1"/>
    <xf numFmtId="0" fontId="5" fillId="3" borderId="0" xfId="0" applyFont="1" applyFill="1" applyAlignment="1">
      <alignment horizontal="center"/>
    </xf>
    <xf numFmtId="3" fontId="5" fillId="4" borderId="0" xfId="0" applyNumberFormat="1" applyFont="1" applyFill="1"/>
    <xf numFmtId="0" fontId="5" fillId="5" borderId="0" xfId="0" applyFont="1" applyFill="1" applyAlignment="1">
      <alignment horizontal="center"/>
    </xf>
    <xf numFmtId="9" fontId="5" fillId="3" borderId="0" xfId="2" applyFont="1" applyFill="1"/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3" fontId="5" fillId="3" borderId="11" xfId="0" applyNumberFormat="1" applyFont="1" applyFill="1" applyBorder="1"/>
    <xf numFmtId="3" fontId="5" fillId="4" borderId="11" xfId="0" applyNumberFormat="1" applyFont="1" applyFill="1" applyBorder="1"/>
    <xf numFmtId="0" fontId="5" fillId="3" borderId="11" xfId="0" applyFont="1" applyFill="1" applyBorder="1"/>
    <xf numFmtId="9" fontId="5" fillId="3" borderId="0" xfId="2" applyFont="1" applyFill="1" applyAlignment="1">
      <alignment horizontal="center"/>
    </xf>
    <xf numFmtId="9" fontId="5" fillId="4" borderId="0" xfId="2" applyFont="1" applyFill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8" borderId="0" xfId="0" applyFont="1" applyFill="1"/>
    <xf numFmtId="10" fontId="5" fillId="3" borderId="0" xfId="2" applyNumberFormat="1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3" borderId="0" xfId="0" applyNumberFormat="1" applyFont="1" applyFill="1" applyBorder="1"/>
    <xf numFmtId="165" fontId="5" fillId="3" borderId="0" xfId="2" applyNumberFormat="1" applyFont="1" applyFill="1" applyBorder="1" applyAlignment="1">
      <alignment horizontal="center"/>
    </xf>
    <xf numFmtId="3" fontId="5" fillId="3" borderId="6" xfId="0" applyNumberFormat="1" applyFont="1" applyFill="1" applyBorder="1"/>
    <xf numFmtId="3" fontId="5" fillId="4" borderId="0" xfId="0" applyNumberFormat="1" applyFont="1" applyFill="1" applyBorder="1"/>
    <xf numFmtId="165" fontId="4" fillId="7" borderId="0" xfId="2" applyNumberFormat="1" applyFont="1" applyFill="1" applyBorder="1" applyAlignment="1">
      <alignment horizontal="center"/>
    </xf>
    <xf numFmtId="3" fontId="5" fillId="4" borderId="6" xfId="0" applyNumberFormat="1" applyFont="1" applyFill="1" applyBorder="1"/>
    <xf numFmtId="0" fontId="5" fillId="5" borderId="0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165" fontId="5" fillId="3" borderId="6" xfId="2" applyNumberFormat="1" applyFont="1" applyFill="1" applyBorder="1" applyAlignment="1">
      <alignment horizontal="center"/>
    </xf>
    <xf numFmtId="9" fontId="5" fillId="4" borderId="8" xfId="2" applyFont="1" applyFill="1" applyBorder="1" applyAlignment="1">
      <alignment horizontal="center"/>
    </xf>
    <xf numFmtId="165" fontId="5" fillId="4" borderId="9" xfId="2" applyNumberFormat="1" applyFont="1" applyFill="1" applyBorder="1" applyAlignment="1">
      <alignment horizontal="center"/>
    </xf>
    <xf numFmtId="10" fontId="5" fillId="3" borderId="0" xfId="0" applyNumberFormat="1" applyFont="1" applyFill="1"/>
    <xf numFmtId="0" fontId="5" fillId="3" borderId="0" xfId="0" applyFont="1" applyFill="1" applyAlignment="1">
      <alignment horizontal="right"/>
    </xf>
    <xf numFmtId="10" fontId="4" fillId="7" borderId="0" xfId="0" applyNumberFormat="1" applyFont="1" applyFill="1"/>
    <xf numFmtId="9" fontId="5" fillId="7" borderId="12" xfId="2" applyFont="1" applyFill="1" applyBorder="1"/>
    <xf numFmtId="0" fontId="5" fillId="4" borderId="0" xfId="0" applyFont="1" applyFill="1"/>
    <xf numFmtId="0" fontId="5" fillId="8" borderId="0" xfId="0" applyFont="1" applyFill="1"/>
    <xf numFmtId="0" fontId="6" fillId="2" borderId="0" xfId="0" applyFont="1" applyFill="1"/>
    <xf numFmtId="0" fontId="12" fillId="2" borderId="0" xfId="0" applyFont="1" applyFill="1"/>
    <xf numFmtId="10" fontId="12" fillId="2" borderId="0" xfId="2" applyNumberFormat="1" applyFont="1" applyFill="1" applyAlignment="1">
      <alignment horizontal="center"/>
    </xf>
    <xf numFmtId="167" fontId="2" fillId="0" borderId="0" xfId="1" applyNumberFormat="1" applyFont="1"/>
    <xf numFmtId="167" fontId="2" fillId="6" borderId="0" xfId="1" applyNumberFormat="1" applyFont="1" applyFill="1"/>
    <xf numFmtId="167" fontId="3" fillId="6" borderId="0" xfId="1" applyNumberFormat="1" applyFont="1" applyFill="1" applyAlignment="1">
      <alignment horizontal="center"/>
    </xf>
    <xf numFmtId="167" fontId="2" fillId="9" borderId="0" xfId="1" applyNumberFormat="1" applyFont="1" applyFill="1"/>
    <xf numFmtId="167" fontId="5" fillId="10" borderId="0" xfId="1" applyNumberFormat="1" applyFont="1" applyFill="1"/>
    <xf numFmtId="167" fontId="3" fillId="0" borderId="0" xfId="1" applyNumberFormat="1" applyFont="1"/>
    <xf numFmtId="167" fontId="3" fillId="11" borderId="0" xfId="1" applyNumberFormat="1" applyFont="1" applyFill="1"/>
    <xf numFmtId="167" fontId="3" fillId="12" borderId="0" xfId="1" applyNumberFormat="1" applyFont="1" applyFill="1"/>
    <xf numFmtId="167" fontId="4" fillId="8" borderId="0" xfId="1" applyNumberFormat="1" applyFont="1" applyFill="1"/>
    <xf numFmtId="167" fontId="5" fillId="8" borderId="0" xfId="1" applyNumberFormat="1" applyFont="1" applyFill="1"/>
    <xf numFmtId="167" fontId="2" fillId="0" borderId="2" xfId="1" applyNumberFormat="1" applyFont="1" applyBorder="1"/>
    <xf numFmtId="167" fontId="2" fillId="0" borderId="5" xfId="1" applyNumberFormat="1" applyFont="1" applyBorder="1"/>
    <xf numFmtId="167" fontId="2" fillId="0" borderId="7" xfId="1" applyNumberFormat="1" applyFont="1" applyBorder="1"/>
    <xf numFmtId="167" fontId="2" fillId="0" borderId="10" xfId="1" applyNumberFormat="1" applyFont="1" applyBorder="1"/>
    <xf numFmtId="167" fontId="2" fillId="0" borderId="11" xfId="1" applyNumberFormat="1" applyFont="1" applyBorder="1"/>
    <xf numFmtId="167" fontId="2" fillId="0" borderId="12" xfId="1" applyNumberFormat="1" applyFont="1" applyBorder="1"/>
    <xf numFmtId="167" fontId="5" fillId="4" borderId="12" xfId="1" applyNumberFormat="1" applyFont="1" applyFill="1" applyBorder="1"/>
    <xf numFmtId="167" fontId="4" fillId="13" borderId="13" xfId="1" applyNumberFormat="1" applyFont="1" applyFill="1" applyBorder="1"/>
    <xf numFmtId="167" fontId="5" fillId="13" borderId="14" xfId="1" applyNumberFormat="1" applyFont="1" applyFill="1" applyBorder="1"/>
    <xf numFmtId="167" fontId="2" fillId="0" borderId="0" xfId="1" applyNumberFormat="1" applyFont="1" applyAlignment="1">
      <alignment horizontal="center"/>
    </xf>
    <xf numFmtId="167" fontId="14" fillId="0" borderId="0" xfId="1" applyNumberFormat="1" applyFont="1"/>
    <xf numFmtId="167" fontId="2" fillId="11" borderId="0" xfId="1" applyNumberFormat="1" applyFont="1" applyFill="1"/>
    <xf numFmtId="167" fontId="15" fillId="0" borderId="0" xfId="1" applyNumberFormat="1" applyFont="1"/>
    <xf numFmtId="167" fontId="3" fillId="14" borderId="0" xfId="1" applyNumberFormat="1" applyFont="1" applyFill="1"/>
    <xf numFmtId="9" fontId="15" fillId="0" borderId="0" xfId="2" applyFont="1"/>
    <xf numFmtId="167" fontId="16" fillId="0" borderId="0" xfId="1" applyNumberFormat="1" applyFont="1"/>
    <xf numFmtId="9" fontId="16" fillId="0" borderId="0" xfId="2" applyFont="1"/>
    <xf numFmtId="167" fontId="17" fillId="14" borderId="0" xfId="1" applyNumberFormat="1" applyFont="1" applyFill="1"/>
    <xf numFmtId="167" fontId="3" fillId="0" borderId="0" xfId="1" applyNumberFormat="1" applyFont="1" applyFill="1" applyAlignment="1">
      <alignment horizontal="center"/>
    </xf>
    <xf numFmtId="167" fontId="2" fillId="0" borderId="0" xfId="1" applyNumberFormat="1" applyFont="1" applyFill="1"/>
    <xf numFmtId="167" fontId="5" fillId="0" borderId="0" xfId="1" applyNumberFormat="1" applyFont="1" applyFill="1"/>
    <xf numFmtId="167" fontId="3" fillId="0" borderId="0" xfId="1" applyNumberFormat="1" applyFont="1" applyFill="1"/>
    <xf numFmtId="167" fontId="5" fillId="0" borderId="14" xfId="1" applyNumberFormat="1" applyFont="1" applyFill="1" applyBorder="1"/>
    <xf numFmtId="167" fontId="2" fillId="0" borderId="10" xfId="1" applyNumberFormat="1" applyFont="1" applyFill="1" applyBorder="1"/>
    <xf numFmtId="167" fontId="2" fillId="0" borderId="11" xfId="1" applyNumberFormat="1" applyFont="1" applyFill="1" applyBorder="1"/>
    <xf numFmtId="167" fontId="2" fillId="0" borderId="12" xfId="1" applyNumberFormat="1" applyFont="1" applyFill="1" applyBorder="1"/>
    <xf numFmtId="167" fontId="5" fillId="0" borderId="12" xfId="1" applyNumberFormat="1" applyFont="1" applyFill="1" applyBorder="1"/>
    <xf numFmtId="167" fontId="2" fillId="0" borderId="0" xfId="1" applyNumberFormat="1" applyFont="1" applyFill="1" applyAlignment="1">
      <alignment horizontal="center"/>
    </xf>
    <xf numFmtId="167" fontId="15" fillId="0" borderId="0" xfId="1" applyNumberFormat="1" applyFont="1" applyFill="1"/>
    <xf numFmtId="167" fontId="17" fillId="0" borderId="0" xfId="1" applyNumberFormat="1" applyFont="1" applyFill="1"/>
    <xf numFmtId="167" fontId="3" fillId="15" borderId="1" xfId="1" applyNumberFormat="1" applyFont="1" applyFill="1" applyBorder="1"/>
    <xf numFmtId="167" fontId="4" fillId="8" borderId="0" xfId="1" quotePrefix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104209</xdr:colOff>
      <xdr:row>1</xdr:row>
      <xdr:rowOff>224858</xdr:rowOff>
    </xdr:from>
    <xdr:to>
      <xdr:col>2</xdr:col>
      <xdr:colOff>104209</xdr:colOff>
      <xdr:row>12</xdr:row>
      <xdr:rowOff>139133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6DD2F72-4B0E-E237-2C74-ADACDF33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9" y="817525"/>
          <a:ext cx="3026833" cy="3173941"/>
        </a:xfrm>
        <a:prstGeom prst="rect">
          <a:avLst/>
        </a:prstGeom>
      </xdr:spPr>
    </xdr:pic>
    <xdr:clientData/>
  </xdr:twoCellAnchor>
  <xdr:twoCellAnchor editAs="oneCell">
    <xdr:from>
      <xdr:col>2</xdr:col>
      <xdr:colOff>249975</xdr:colOff>
      <xdr:row>1</xdr:row>
      <xdr:rowOff>192825</xdr:rowOff>
    </xdr:from>
    <xdr:to>
      <xdr:col>4</xdr:col>
      <xdr:colOff>249975</xdr:colOff>
      <xdr:row>12</xdr:row>
      <xdr:rowOff>107100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19270F8-646F-A776-F9A0-271E3F0C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8925" y="783375"/>
          <a:ext cx="3028950" cy="316230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24</xdr:row>
      <xdr:rowOff>219076</xdr:rowOff>
    </xdr:from>
    <xdr:to>
      <xdr:col>4</xdr:col>
      <xdr:colOff>857250</xdr:colOff>
      <xdr:row>25</xdr:row>
      <xdr:rowOff>209551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990DDF2-CEBA-01DD-80C7-E65AFEE42850}"/>
            </a:ext>
          </a:extLst>
        </xdr:cNvPr>
        <xdr:cNvSpPr txBox="1"/>
      </xdr:nvSpPr>
      <xdr:spPr>
        <a:xfrm>
          <a:off x="4829175" y="7829551"/>
          <a:ext cx="20859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600" b="1"/>
            <a:t>CAPITAL FINANCIERO</a:t>
          </a:r>
        </a:p>
      </xdr:txBody>
    </xdr:sp>
    <xdr:clientData/>
  </xdr:twoCellAnchor>
  <xdr:twoCellAnchor>
    <xdr:from>
      <xdr:col>1</xdr:col>
      <xdr:colOff>800100</xdr:colOff>
      <xdr:row>23</xdr:row>
      <xdr:rowOff>76201</xdr:rowOff>
    </xdr:from>
    <xdr:to>
      <xdr:col>2</xdr:col>
      <xdr:colOff>1476375</xdr:colOff>
      <xdr:row>24</xdr:row>
      <xdr:rowOff>66676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BC32F04-8A72-4FAD-BE50-A28A66EE47D3}"/>
            </a:ext>
          </a:extLst>
        </xdr:cNvPr>
        <xdr:cNvSpPr txBox="1"/>
      </xdr:nvSpPr>
      <xdr:spPr>
        <a:xfrm>
          <a:off x="2314575" y="7391401"/>
          <a:ext cx="21907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600" b="1"/>
            <a:t>CAPITAL</a:t>
          </a:r>
          <a:r>
            <a:rPr lang="es-PE" sz="1600" b="1" baseline="0"/>
            <a:t> EXPENDITURE</a:t>
          </a:r>
          <a:endParaRPr lang="es-PE" sz="1600" b="1"/>
        </a:p>
      </xdr:txBody>
    </xdr:sp>
    <xdr:clientData/>
  </xdr:twoCellAnchor>
  <xdr:twoCellAnchor>
    <xdr:from>
      <xdr:col>2</xdr:col>
      <xdr:colOff>571500</xdr:colOff>
      <xdr:row>19</xdr:row>
      <xdr:rowOff>19050</xdr:rowOff>
    </xdr:from>
    <xdr:to>
      <xdr:col>3</xdr:col>
      <xdr:colOff>1143000</xdr:colOff>
      <xdr:row>20</xdr:row>
      <xdr:rowOff>9525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CCF1D17-A7A7-4179-97CD-A782EB06457E}"/>
            </a:ext>
          </a:extLst>
        </xdr:cNvPr>
        <xdr:cNvSpPr txBox="1"/>
      </xdr:nvSpPr>
      <xdr:spPr>
        <a:xfrm>
          <a:off x="3600450" y="6134100"/>
          <a:ext cx="20859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600" b="1"/>
            <a:t>CAPITAL DE TRABAJO</a:t>
          </a:r>
        </a:p>
      </xdr:txBody>
    </xdr:sp>
    <xdr:clientData/>
  </xdr:twoCellAnchor>
  <xdr:twoCellAnchor>
    <xdr:from>
      <xdr:col>4</xdr:col>
      <xdr:colOff>1639358</xdr:colOff>
      <xdr:row>71</xdr:row>
      <xdr:rowOff>215901</xdr:rowOff>
    </xdr:from>
    <xdr:to>
      <xdr:col>5</xdr:col>
      <xdr:colOff>719667</xdr:colOff>
      <xdr:row>73</xdr:row>
      <xdr:rowOff>139700</xdr:rowOff>
    </xdr:to>
    <xdr:sp macro="" textlink="">
      <xdr:nvSpPr>
        <xdr:cNvPr id="18" name="Flecha: hacia la izquierda 17">
          <a:extLst>
            <a:ext uri="{FF2B5EF4-FFF2-40B4-BE49-F238E27FC236}">
              <a16:creationId xmlns:a16="http://schemas.microsoft.com/office/drawing/2014/main" id="{08F3CD5B-6811-B2F4-B8B4-3FA0FDC8D154}"/>
            </a:ext>
          </a:extLst>
        </xdr:cNvPr>
        <xdr:cNvSpPr/>
      </xdr:nvSpPr>
      <xdr:spPr>
        <a:xfrm>
          <a:off x="7693025" y="20948651"/>
          <a:ext cx="752475" cy="516466"/>
        </a:xfrm>
        <a:prstGeom prst="lef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1162611</xdr:colOff>
      <xdr:row>79</xdr:row>
      <xdr:rowOff>164165</xdr:rowOff>
    </xdr:from>
    <xdr:to>
      <xdr:col>4</xdr:col>
      <xdr:colOff>73399</xdr:colOff>
      <xdr:row>83</xdr:row>
      <xdr:rowOff>236443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5498C9B5-F2DF-2A9E-2DBF-BAE5D964BD0C}"/>
            </a:ext>
          </a:extLst>
        </xdr:cNvPr>
        <xdr:cNvSpPr/>
      </xdr:nvSpPr>
      <xdr:spPr>
        <a:xfrm rot="15991536">
          <a:off x="3383337" y="22192968"/>
          <a:ext cx="1237690" cy="92784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640C-D15E-4CB0-88C3-9229BF5725DB}">
  <dimension ref="A1:J290"/>
  <sheetViews>
    <sheetView tabSelected="1" zoomScale="90" zoomScaleNormal="90" workbookViewId="0">
      <pane ySplit="1" topLeftCell="A56" activePane="bottomLeft" state="frozen"/>
      <selection pane="bottomLeft" activeCell="D56" sqref="D56"/>
    </sheetView>
  </sheetViews>
  <sheetFormatPr baseColWidth="10" defaultColWidth="22.7109375" defaultRowHeight="23.25" x14ac:dyDescent="0.35"/>
  <cols>
    <col min="1" max="4" width="22.7109375" style="1"/>
    <col min="5" max="5" width="25" style="1" customWidth="1"/>
    <col min="6" max="16384" width="22.7109375" style="1"/>
  </cols>
  <sheetData>
    <row r="1" spans="1:10" ht="46.5" x14ac:dyDescent="0.7">
      <c r="A1" s="6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3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5">
      <c r="A9" s="3"/>
      <c r="B9" s="7"/>
      <c r="C9" s="3"/>
      <c r="D9" s="3"/>
      <c r="E9" s="3"/>
      <c r="F9" s="3"/>
      <c r="G9" s="3"/>
      <c r="H9" s="3"/>
      <c r="I9" s="3"/>
      <c r="J9" s="3"/>
    </row>
    <row r="10" spans="1:10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5">
      <c r="A14" s="3"/>
      <c r="B14" s="3"/>
      <c r="C14" s="8" t="s">
        <v>1</v>
      </c>
      <c r="D14" s="3"/>
      <c r="E14" s="3"/>
      <c r="F14" s="3"/>
      <c r="G14" s="3"/>
      <c r="H14" s="3"/>
      <c r="I14" s="3"/>
      <c r="J14" s="3"/>
    </row>
    <row r="15" spans="1:10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33.75" x14ac:dyDescent="0.5">
      <c r="A16" s="5" t="s">
        <v>2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29.25" thickBot="1" x14ac:dyDescent="0.5">
      <c r="A17" s="3"/>
      <c r="B17" s="4" t="s">
        <v>3</v>
      </c>
      <c r="C17" s="3"/>
      <c r="D17" s="3"/>
      <c r="E17" s="3"/>
      <c r="F17" s="3"/>
      <c r="G17" s="3"/>
      <c r="H17" s="3"/>
      <c r="I17" s="3"/>
      <c r="J17" s="3"/>
    </row>
    <row r="18" spans="1:10" x14ac:dyDescent="0.35">
      <c r="A18" s="3"/>
      <c r="B18" s="27"/>
      <c r="C18" s="28"/>
      <c r="D18" s="32"/>
      <c r="E18" s="33"/>
      <c r="F18" s="3"/>
      <c r="G18" s="3"/>
      <c r="H18" s="3"/>
      <c r="I18" s="3"/>
      <c r="J18" s="3"/>
    </row>
    <row r="19" spans="1:10" x14ac:dyDescent="0.35">
      <c r="A19" s="3"/>
      <c r="B19" s="31" t="s">
        <v>11</v>
      </c>
      <c r="C19" s="30"/>
      <c r="D19" s="31" t="s">
        <v>12</v>
      </c>
      <c r="E19" s="35"/>
      <c r="F19" s="3"/>
      <c r="G19" s="3"/>
      <c r="H19" s="3"/>
      <c r="I19" s="3"/>
      <c r="J19" s="3"/>
    </row>
    <row r="20" spans="1:10" x14ac:dyDescent="0.35">
      <c r="A20" s="3"/>
      <c r="B20" s="29"/>
      <c r="C20" s="30"/>
      <c r="D20" s="34"/>
      <c r="E20" s="35"/>
      <c r="F20" s="3"/>
      <c r="G20" s="3"/>
      <c r="H20" s="3"/>
      <c r="I20" s="3"/>
      <c r="J20" s="3"/>
    </row>
    <row r="21" spans="1:10" ht="24" thickBot="1" x14ac:dyDescent="0.4">
      <c r="A21" s="3"/>
      <c r="B21" s="29"/>
      <c r="C21" s="30"/>
      <c r="D21" s="36"/>
      <c r="E21" s="37"/>
      <c r="F21" s="3"/>
      <c r="G21" s="3"/>
      <c r="H21" s="3"/>
      <c r="I21" s="3"/>
      <c r="J21" s="3"/>
    </row>
    <row r="22" spans="1:10" x14ac:dyDescent="0.35">
      <c r="A22" s="3"/>
      <c r="B22" s="29"/>
      <c r="C22" s="30"/>
      <c r="D22" s="16" t="s">
        <v>4</v>
      </c>
      <c r="E22" s="17"/>
      <c r="F22" s="3"/>
      <c r="G22" s="3"/>
      <c r="H22" s="3"/>
      <c r="I22" s="3"/>
      <c r="J22" s="3"/>
    </row>
    <row r="23" spans="1:10" ht="24" thickBot="1" x14ac:dyDescent="0.4">
      <c r="A23" s="3"/>
      <c r="B23" s="29"/>
      <c r="C23" s="30"/>
      <c r="D23" s="18" t="s">
        <v>5</v>
      </c>
      <c r="E23" s="17"/>
      <c r="F23" s="3"/>
      <c r="G23" s="3"/>
      <c r="H23" s="3"/>
      <c r="I23" s="3"/>
      <c r="J23" s="3"/>
    </row>
    <row r="24" spans="1:10" x14ac:dyDescent="0.35">
      <c r="A24" s="3"/>
      <c r="B24" s="21" t="s">
        <v>7</v>
      </c>
      <c r="C24" s="22"/>
      <c r="D24" s="18" t="s">
        <v>6</v>
      </c>
      <c r="E24" s="17"/>
      <c r="F24" s="3"/>
      <c r="G24" s="3"/>
      <c r="H24" s="3"/>
      <c r="I24" s="3"/>
      <c r="J24" s="3"/>
    </row>
    <row r="25" spans="1:10" x14ac:dyDescent="0.35">
      <c r="A25" s="3"/>
      <c r="B25" s="23" t="s">
        <v>8</v>
      </c>
      <c r="C25" s="24"/>
      <c r="D25" s="16"/>
      <c r="E25" s="17"/>
      <c r="F25" s="3"/>
      <c r="G25" s="3"/>
      <c r="H25" s="3"/>
      <c r="I25" s="3"/>
      <c r="J25" s="3"/>
    </row>
    <row r="26" spans="1:10" x14ac:dyDescent="0.35">
      <c r="A26" s="3"/>
      <c r="B26" s="23" t="s">
        <v>9</v>
      </c>
      <c r="C26" s="24"/>
      <c r="D26" s="16"/>
      <c r="E26" s="17"/>
      <c r="F26" s="3"/>
      <c r="G26" s="3"/>
      <c r="H26" s="3"/>
      <c r="I26" s="3"/>
      <c r="J26" s="3"/>
    </row>
    <row r="27" spans="1:10" ht="24" thickBot="1" x14ac:dyDescent="0.4">
      <c r="A27" s="3"/>
      <c r="B27" s="25" t="s">
        <v>10</v>
      </c>
      <c r="C27" s="26"/>
      <c r="D27" s="19"/>
      <c r="E27" s="20"/>
      <c r="F27" s="3"/>
      <c r="G27" s="3"/>
      <c r="H27" s="3"/>
      <c r="I27" s="3"/>
      <c r="J27" s="3"/>
    </row>
    <row r="28" spans="1:10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35">
      <c r="A29" s="3" t="s">
        <v>13</v>
      </c>
      <c r="B29" s="3"/>
      <c r="C29" s="39" t="s">
        <v>15</v>
      </c>
      <c r="D29" s="3"/>
      <c r="E29" s="3"/>
      <c r="F29" s="3"/>
      <c r="G29" s="3"/>
      <c r="H29" s="3"/>
      <c r="I29" s="3"/>
      <c r="J29" s="3"/>
    </row>
    <row r="30" spans="1:10" x14ac:dyDescent="0.35">
      <c r="A30" s="3" t="s">
        <v>14</v>
      </c>
      <c r="B30" s="3"/>
      <c r="C30" s="38">
        <v>1000000</v>
      </c>
      <c r="D30" s="3"/>
      <c r="E30" s="3"/>
      <c r="F30" s="3"/>
      <c r="G30" s="3"/>
      <c r="H30" s="3"/>
      <c r="I30" s="3"/>
      <c r="J30" s="3"/>
    </row>
    <row r="31" spans="1:10" ht="24" thickBo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35">
      <c r="A32" s="3"/>
      <c r="B32" s="3"/>
      <c r="C32" s="41" t="s">
        <v>16</v>
      </c>
      <c r="D32" s="41" t="s">
        <v>17</v>
      </c>
      <c r="E32" s="43" t="s">
        <v>18</v>
      </c>
      <c r="F32" s="3"/>
      <c r="G32" s="3"/>
      <c r="H32" s="3"/>
      <c r="I32" s="3"/>
      <c r="J32" s="3"/>
    </row>
    <row r="33" spans="1:10" x14ac:dyDescent="0.35">
      <c r="A33" s="3"/>
      <c r="B33" s="3"/>
      <c r="C33" s="41" t="s">
        <v>15</v>
      </c>
      <c r="D33" s="41" t="s">
        <v>15</v>
      </c>
      <c r="E33" s="44" t="s">
        <v>15</v>
      </c>
      <c r="F33" s="3"/>
      <c r="G33" s="3"/>
      <c r="H33" s="3"/>
      <c r="I33" s="3"/>
      <c r="J33" s="3"/>
    </row>
    <row r="34" spans="1:10" x14ac:dyDescent="0.35">
      <c r="A34" s="3" t="s">
        <v>19</v>
      </c>
      <c r="B34" s="3"/>
      <c r="C34" s="38">
        <v>300000</v>
      </c>
      <c r="D34" s="38">
        <v>500000</v>
      </c>
      <c r="E34" s="45">
        <v>700000</v>
      </c>
      <c r="F34" s="3"/>
      <c r="G34" s="3"/>
      <c r="H34" s="3"/>
      <c r="I34" s="3"/>
      <c r="J34" s="3"/>
    </row>
    <row r="35" spans="1:10" x14ac:dyDescent="0.35">
      <c r="A35" s="3" t="s">
        <v>6</v>
      </c>
      <c r="B35" s="3"/>
      <c r="C35" s="38">
        <v>700000</v>
      </c>
      <c r="D35" s="38">
        <v>500000</v>
      </c>
      <c r="E35" s="45">
        <v>300000</v>
      </c>
      <c r="F35" s="3"/>
      <c r="G35" s="3"/>
      <c r="H35" s="3"/>
      <c r="I35" s="3"/>
      <c r="J35" s="3"/>
    </row>
    <row r="36" spans="1:10" x14ac:dyDescent="0.35">
      <c r="A36" s="3"/>
      <c r="B36" s="3"/>
      <c r="C36" s="40">
        <f>SUM(C34:C35)</f>
        <v>1000000</v>
      </c>
      <c r="D36" s="40">
        <f t="shared" ref="D36:E36" si="0">SUM(D34:D35)</f>
        <v>1000000</v>
      </c>
      <c r="E36" s="46">
        <f t="shared" si="0"/>
        <v>1000000</v>
      </c>
      <c r="F36" s="3"/>
      <c r="G36" s="3"/>
      <c r="H36" s="3"/>
      <c r="I36" s="3"/>
      <c r="J36" s="3"/>
    </row>
    <row r="37" spans="1:10" x14ac:dyDescent="0.35">
      <c r="A37" s="3"/>
      <c r="B37" s="3"/>
      <c r="C37" s="3"/>
      <c r="D37" s="3"/>
      <c r="E37" s="47"/>
      <c r="F37" s="3"/>
      <c r="G37" s="3"/>
      <c r="H37" s="3"/>
      <c r="I37" s="3"/>
      <c r="J37" s="3"/>
    </row>
    <row r="38" spans="1:10" x14ac:dyDescent="0.35">
      <c r="A38" s="3" t="s">
        <v>22</v>
      </c>
      <c r="B38" s="3"/>
      <c r="C38" s="38">
        <v>900000</v>
      </c>
      <c r="D38" s="38">
        <v>900000</v>
      </c>
      <c r="E38" s="45">
        <v>900000</v>
      </c>
      <c r="F38" s="3"/>
      <c r="G38" s="3"/>
      <c r="H38" s="3"/>
      <c r="I38" s="3"/>
      <c r="J38" s="3"/>
    </row>
    <row r="39" spans="1:10" x14ac:dyDescent="0.35">
      <c r="A39" s="3" t="s">
        <v>20</v>
      </c>
      <c r="B39" s="3"/>
      <c r="C39" s="3"/>
      <c r="D39" s="3"/>
      <c r="E39" s="47"/>
      <c r="F39" s="3"/>
      <c r="G39" s="3"/>
      <c r="H39" s="3"/>
      <c r="I39" s="3"/>
      <c r="J39" s="3"/>
    </row>
    <row r="40" spans="1:10" ht="24" thickBot="1" x14ac:dyDescent="0.4">
      <c r="A40" s="3" t="s">
        <v>21</v>
      </c>
      <c r="B40" s="3"/>
      <c r="C40" s="42">
        <f>+C38/C35</f>
        <v>1.2857142857142858</v>
      </c>
      <c r="D40" s="42">
        <f>+D38/D35</f>
        <v>1.8</v>
      </c>
      <c r="E40" s="70">
        <f>+E38/E35</f>
        <v>3</v>
      </c>
      <c r="F40" s="3"/>
      <c r="G40" s="3"/>
      <c r="H40" s="3"/>
      <c r="I40" s="3"/>
      <c r="J40" s="3"/>
    </row>
    <row r="41" spans="1:10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24" thickBo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35">
      <c r="A44" s="52" t="s">
        <v>24</v>
      </c>
      <c r="B44" s="52"/>
      <c r="C44" s="41" t="s">
        <v>16</v>
      </c>
      <c r="D44" s="41" t="s">
        <v>17</v>
      </c>
      <c r="E44" s="50" t="s">
        <v>18</v>
      </c>
      <c r="F44" s="3"/>
      <c r="G44" s="3"/>
      <c r="H44" s="3"/>
      <c r="I44" s="3"/>
      <c r="J44" s="3"/>
    </row>
    <row r="45" spans="1:10" x14ac:dyDescent="0.35">
      <c r="A45" s="52" t="s">
        <v>25</v>
      </c>
      <c r="B45" s="52"/>
      <c r="C45" s="41" t="s">
        <v>23</v>
      </c>
      <c r="D45" s="41" t="s">
        <v>23</v>
      </c>
      <c r="E45" s="51" t="s">
        <v>23</v>
      </c>
      <c r="F45" s="3"/>
      <c r="G45" s="3"/>
      <c r="H45" s="3"/>
      <c r="I45" s="3"/>
      <c r="J45" s="3"/>
    </row>
    <row r="46" spans="1:10" x14ac:dyDescent="0.35">
      <c r="A46" s="3" t="s">
        <v>19</v>
      </c>
      <c r="B46" s="3"/>
      <c r="C46" s="48">
        <f>+C34/C36</f>
        <v>0.3</v>
      </c>
      <c r="D46" s="48">
        <f>+D34/D36</f>
        <v>0.5</v>
      </c>
      <c r="E46" s="48">
        <f>+E34/E36</f>
        <v>0.7</v>
      </c>
      <c r="F46" s="3"/>
      <c r="G46" s="3"/>
      <c r="H46" s="3"/>
      <c r="I46" s="3"/>
      <c r="J46" s="3"/>
    </row>
    <row r="47" spans="1:10" x14ac:dyDescent="0.35">
      <c r="A47" s="3" t="s">
        <v>6</v>
      </c>
      <c r="B47" s="3"/>
      <c r="C47" s="48">
        <f>+C35/C36</f>
        <v>0.7</v>
      </c>
      <c r="D47" s="48">
        <f>+D35/D36</f>
        <v>0.5</v>
      </c>
      <c r="E47" s="48">
        <f>+E35/E36</f>
        <v>0.3</v>
      </c>
      <c r="F47" s="3"/>
      <c r="G47" s="3"/>
      <c r="H47" s="3"/>
      <c r="I47" s="3"/>
      <c r="J47" s="3"/>
    </row>
    <row r="48" spans="1:10" x14ac:dyDescent="0.35">
      <c r="A48" s="3"/>
      <c r="B48" s="3"/>
      <c r="C48" s="49">
        <f>SUM(C46:C47)</f>
        <v>1</v>
      </c>
      <c r="D48" s="49">
        <f>SUM(D46:D47)</f>
        <v>1</v>
      </c>
      <c r="E48" s="49">
        <f>SUM(E46:E47)</f>
        <v>1</v>
      </c>
      <c r="F48" s="3"/>
      <c r="G48" s="3"/>
      <c r="H48" s="3"/>
      <c r="I48" s="3"/>
      <c r="J48" s="3"/>
    </row>
    <row r="49" spans="1:10" ht="24" thickBo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35">
      <c r="A50" s="52" t="s">
        <v>29</v>
      </c>
      <c r="B50" s="52"/>
      <c r="C50" s="41" t="s">
        <v>16</v>
      </c>
      <c r="D50" s="41" t="s">
        <v>17</v>
      </c>
      <c r="E50" s="50" t="s">
        <v>18</v>
      </c>
      <c r="F50" s="3"/>
      <c r="G50" s="3"/>
      <c r="H50" s="3"/>
      <c r="I50" s="3"/>
      <c r="J50" s="3"/>
    </row>
    <row r="51" spans="1:10" x14ac:dyDescent="0.35">
      <c r="A51" s="52" t="s">
        <v>30</v>
      </c>
      <c r="B51" s="52"/>
      <c r="C51" s="41" t="s">
        <v>23</v>
      </c>
      <c r="D51" s="41" t="s">
        <v>23</v>
      </c>
      <c r="E51" s="51" t="s">
        <v>23</v>
      </c>
      <c r="F51" s="3"/>
      <c r="G51" s="3"/>
      <c r="H51" s="3"/>
      <c r="I51" s="3"/>
      <c r="J51" s="3"/>
    </row>
    <row r="52" spans="1:10" x14ac:dyDescent="0.35">
      <c r="A52" s="3" t="s">
        <v>19</v>
      </c>
      <c r="B52" s="3"/>
      <c r="C52" s="53">
        <v>0.08</v>
      </c>
      <c r="D52" s="53">
        <v>0.08</v>
      </c>
      <c r="E52" s="53">
        <v>0.08</v>
      </c>
      <c r="F52" s="3"/>
      <c r="G52" s="3"/>
      <c r="H52" s="3"/>
      <c r="I52" s="3"/>
      <c r="J52" s="3"/>
    </row>
    <row r="53" spans="1:10" x14ac:dyDescent="0.35">
      <c r="A53" s="3" t="s">
        <v>6</v>
      </c>
      <c r="B53" s="3"/>
      <c r="C53" s="53">
        <v>0.12</v>
      </c>
      <c r="D53" s="53">
        <v>0.12</v>
      </c>
      <c r="E53" s="53">
        <v>0.12</v>
      </c>
      <c r="F53" s="3"/>
      <c r="G53" s="3"/>
      <c r="H53" s="3"/>
      <c r="I53" s="3"/>
      <c r="J53" s="3"/>
    </row>
    <row r="54" spans="1:10" x14ac:dyDescent="0.35">
      <c r="A54" s="3"/>
      <c r="B54" s="3"/>
      <c r="C54" s="53"/>
      <c r="D54" s="53"/>
      <c r="E54" s="53"/>
      <c r="F54" s="3"/>
      <c r="G54" s="3"/>
      <c r="H54" s="3"/>
      <c r="I54" s="3"/>
      <c r="J54" s="3"/>
    </row>
    <row r="55" spans="1:10" ht="28.5" x14ac:dyDescent="0.45">
      <c r="A55" s="73" t="s">
        <v>46</v>
      </c>
      <c r="B55" s="74"/>
      <c r="C55" s="75"/>
      <c r="D55" s="53"/>
      <c r="E55" s="53"/>
      <c r="F55" s="3"/>
      <c r="G55" s="3"/>
      <c r="H55" s="3"/>
      <c r="I55" s="3"/>
      <c r="J55" s="3"/>
    </row>
    <row r="56" spans="1:10" ht="28.5" x14ac:dyDescent="0.45">
      <c r="A56" s="74" t="s">
        <v>45</v>
      </c>
      <c r="B56" s="74"/>
      <c r="C56" s="75"/>
      <c r="D56" s="53"/>
      <c r="E56" s="53"/>
      <c r="F56" s="3"/>
      <c r="G56" s="3"/>
      <c r="H56" s="3"/>
      <c r="I56" s="3"/>
      <c r="J56" s="3"/>
    </row>
    <row r="57" spans="1:10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35">
      <c r="A58" s="3" t="s">
        <v>31</v>
      </c>
      <c r="B58" s="3"/>
      <c r="C58" s="67"/>
      <c r="D58" s="3"/>
      <c r="E58" s="3"/>
      <c r="F58" s="3"/>
      <c r="G58" s="3"/>
      <c r="H58" s="3"/>
      <c r="I58" s="3"/>
      <c r="J58" s="3"/>
    </row>
    <row r="59" spans="1:10" x14ac:dyDescent="0.35">
      <c r="A59" s="3" t="s">
        <v>32</v>
      </c>
      <c r="B59" s="3"/>
      <c r="C59" s="67">
        <f>C52*C46+C53*C47</f>
        <v>0.10799999999999998</v>
      </c>
      <c r="D59" s="67">
        <f>D52*D46+D53*D47</f>
        <v>0.1</v>
      </c>
      <c r="E59" s="69">
        <f>E52*E46+E53*E47</f>
        <v>9.1999999999999998E-2</v>
      </c>
      <c r="F59" s="3"/>
      <c r="G59" s="3"/>
      <c r="H59" s="3"/>
      <c r="I59" s="3"/>
      <c r="J59" s="3"/>
    </row>
    <row r="60" spans="1:10" x14ac:dyDescent="0.35">
      <c r="A60" s="3"/>
      <c r="B60" s="3"/>
      <c r="C60" s="68" t="s">
        <v>33</v>
      </c>
      <c r="D60" s="68" t="s">
        <v>33</v>
      </c>
      <c r="E60" s="68" t="s">
        <v>33</v>
      </c>
      <c r="F60" s="3"/>
      <c r="G60" s="3"/>
      <c r="H60" s="3"/>
      <c r="I60" s="3"/>
      <c r="J60" s="3"/>
    </row>
    <row r="61" spans="1:10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35">
      <c r="A63" s="2" t="s">
        <v>34</v>
      </c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35">
      <c r="A65" s="3"/>
      <c r="B65" s="71" t="s">
        <v>35</v>
      </c>
      <c r="C65" s="71"/>
      <c r="D65" s="71"/>
      <c r="E65" s="71"/>
      <c r="F65" s="3"/>
      <c r="G65" s="3"/>
      <c r="H65" s="3"/>
      <c r="I65" s="3"/>
      <c r="J65" s="3"/>
    </row>
    <row r="66" spans="1:10" x14ac:dyDescent="0.35">
      <c r="A66" s="3"/>
      <c r="B66" s="72" t="s">
        <v>41</v>
      </c>
      <c r="C66" s="72"/>
      <c r="D66" s="72"/>
      <c r="E66" s="72" t="s">
        <v>43</v>
      </c>
      <c r="F66" s="3"/>
      <c r="G66" s="3"/>
      <c r="H66" s="3"/>
      <c r="I66" s="3"/>
      <c r="J66" s="3"/>
    </row>
    <row r="67" spans="1:10" x14ac:dyDescent="0.35">
      <c r="A67" s="3"/>
      <c r="B67" s="3" t="s">
        <v>37</v>
      </c>
      <c r="C67" s="3"/>
      <c r="D67" s="3"/>
      <c r="E67" s="3"/>
      <c r="F67" s="3"/>
      <c r="G67" s="3"/>
      <c r="H67" s="3"/>
      <c r="I67" s="3"/>
      <c r="J67" s="3"/>
    </row>
    <row r="68" spans="1:10" x14ac:dyDescent="0.35">
      <c r="A68" s="3"/>
      <c r="B68" s="3" t="s">
        <v>38</v>
      </c>
      <c r="C68" s="3"/>
      <c r="D68" s="3"/>
      <c r="E68" s="3"/>
      <c r="F68" s="3"/>
      <c r="G68" s="3"/>
      <c r="H68" s="3"/>
      <c r="I68" s="3"/>
      <c r="J68" s="3"/>
    </row>
    <row r="69" spans="1:10" x14ac:dyDescent="0.35">
      <c r="A69" s="3"/>
      <c r="B69" s="3" t="s">
        <v>39</v>
      </c>
      <c r="C69" s="3"/>
      <c r="D69" s="3"/>
      <c r="E69" s="3"/>
      <c r="F69" s="3"/>
      <c r="G69" s="3"/>
      <c r="H69" s="3"/>
      <c r="I69" s="3"/>
      <c r="J69" s="3"/>
    </row>
    <row r="70" spans="1:10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35">
      <c r="A72" s="3"/>
      <c r="B72" s="71" t="s">
        <v>36</v>
      </c>
      <c r="C72" s="71"/>
      <c r="D72" s="71"/>
      <c r="E72" s="71"/>
      <c r="F72" s="3"/>
      <c r="G72" s="3"/>
      <c r="H72" s="3"/>
      <c r="I72" s="3"/>
      <c r="J72" s="3"/>
    </row>
    <row r="73" spans="1:10" x14ac:dyDescent="0.35">
      <c r="A73" s="3"/>
      <c r="B73" s="72" t="s">
        <v>42</v>
      </c>
      <c r="C73" s="72"/>
      <c r="D73" s="72"/>
      <c r="E73" s="72" t="s">
        <v>44</v>
      </c>
      <c r="F73" s="3"/>
      <c r="G73" s="3"/>
      <c r="H73" s="3"/>
      <c r="I73" s="3"/>
      <c r="J73" s="3"/>
    </row>
    <row r="74" spans="1:10" x14ac:dyDescent="0.35">
      <c r="A74" s="3"/>
      <c r="B74" s="3" t="s">
        <v>37</v>
      </c>
      <c r="C74" s="3"/>
      <c r="D74" s="3"/>
      <c r="E74" s="3"/>
      <c r="F74" s="3"/>
      <c r="G74" s="3"/>
      <c r="H74" s="3"/>
      <c r="I74" s="3"/>
      <c r="J74" s="3"/>
    </row>
    <row r="75" spans="1:10" x14ac:dyDescent="0.35">
      <c r="A75" s="3"/>
      <c r="B75" s="3" t="s">
        <v>38</v>
      </c>
      <c r="C75" s="3"/>
      <c r="D75" s="3"/>
      <c r="E75" s="3"/>
      <c r="F75" s="3"/>
      <c r="G75" s="3"/>
      <c r="H75" s="3"/>
      <c r="I75" s="3"/>
      <c r="J75" s="3"/>
    </row>
    <row r="76" spans="1:10" x14ac:dyDescent="0.35">
      <c r="A76" s="3"/>
      <c r="B76" s="3" t="s">
        <v>40</v>
      </c>
      <c r="C76" s="3"/>
      <c r="D76" s="3"/>
      <c r="E76" s="3"/>
      <c r="F76" s="3"/>
      <c r="G76" s="3"/>
      <c r="H76" s="3"/>
      <c r="I76" s="3"/>
      <c r="J76" s="3"/>
    </row>
    <row r="77" spans="1:10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24" thickBo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35">
      <c r="A81" s="9" t="s">
        <v>19</v>
      </c>
      <c r="B81" s="10"/>
      <c r="C81" s="54" t="s">
        <v>15</v>
      </c>
      <c r="D81" s="54" t="s">
        <v>23</v>
      </c>
      <c r="E81" s="55" t="s">
        <v>15</v>
      </c>
      <c r="F81" s="3"/>
      <c r="G81" s="3"/>
      <c r="H81" s="3"/>
      <c r="I81" s="3"/>
      <c r="J81" s="3"/>
    </row>
    <row r="82" spans="1:10" x14ac:dyDescent="0.35">
      <c r="A82" s="11" t="s">
        <v>26</v>
      </c>
      <c r="B82" s="12"/>
      <c r="C82" s="56">
        <v>400000</v>
      </c>
      <c r="D82" s="57">
        <v>0.08</v>
      </c>
      <c r="E82" s="58">
        <f>+C82*D82</f>
        <v>32000</v>
      </c>
      <c r="F82" s="3"/>
      <c r="G82" s="3"/>
      <c r="H82" s="3"/>
      <c r="I82" s="3"/>
      <c r="J82" s="3"/>
    </row>
    <row r="83" spans="1:10" x14ac:dyDescent="0.35">
      <c r="A83" s="11" t="s">
        <v>27</v>
      </c>
      <c r="B83" s="12"/>
      <c r="C83" s="56">
        <v>600000</v>
      </c>
      <c r="D83" s="57">
        <v>0.1</v>
      </c>
      <c r="E83" s="58">
        <f>+C83*D83</f>
        <v>60000</v>
      </c>
      <c r="F83" s="3"/>
      <c r="G83" s="3"/>
      <c r="H83" s="3"/>
      <c r="I83" s="3"/>
      <c r="J83" s="3"/>
    </row>
    <row r="84" spans="1:10" x14ac:dyDescent="0.35">
      <c r="A84" s="11"/>
      <c r="B84" s="12"/>
      <c r="C84" s="59">
        <f>SUM(C82:C83)</f>
        <v>1000000</v>
      </c>
      <c r="D84" s="60">
        <f>+E84/C84</f>
        <v>9.1999999999999998E-2</v>
      </c>
      <c r="E84" s="61">
        <f>+E82+E83</f>
        <v>92000</v>
      </c>
      <c r="F84" s="3"/>
      <c r="G84" s="3"/>
      <c r="H84" s="3"/>
      <c r="I84" s="3"/>
      <c r="J84" s="3"/>
    </row>
    <row r="85" spans="1:10" x14ac:dyDescent="0.35">
      <c r="A85" s="11"/>
      <c r="B85" s="12"/>
      <c r="C85" s="12"/>
      <c r="D85" s="12"/>
      <c r="E85" s="13"/>
      <c r="F85" s="3"/>
      <c r="G85" s="3"/>
      <c r="H85" s="3"/>
      <c r="I85" s="3"/>
      <c r="J85" s="3"/>
    </row>
    <row r="86" spans="1:10" x14ac:dyDescent="0.35">
      <c r="A86" s="11" t="s">
        <v>28</v>
      </c>
      <c r="B86" s="12"/>
      <c r="C86" s="56">
        <f>+C84</f>
        <v>1000000</v>
      </c>
      <c r="D86" s="60"/>
      <c r="E86" s="13"/>
      <c r="F86" s="3"/>
      <c r="G86" s="3"/>
      <c r="H86" s="3"/>
      <c r="I86" s="3"/>
      <c r="J86" s="3"/>
    </row>
    <row r="87" spans="1:10" x14ac:dyDescent="0.35">
      <c r="A87" s="11"/>
      <c r="B87" s="12"/>
      <c r="C87" s="12"/>
      <c r="D87" s="12"/>
      <c r="E87" s="13"/>
      <c r="F87" s="3"/>
      <c r="G87" s="3"/>
      <c r="H87" s="3"/>
      <c r="I87" s="3"/>
      <c r="J87" s="3"/>
    </row>
    <row r="88" spans="1:10" x14ac:dyDescent="0.35">
      <c r="A88" s="11" t="s">
        <v>19</v>
      </c>
      <c r="B88" s="12"/>
      <c r="C88" s="62" t="s">
        <v>23</v>
      </c>
      <c r="D88" s="62" t="s">
        <v>23</v>
      </c>
      <c r="E88" s="63" t="s">
        <v>23</v>
      </c>
      <c r="F88" s="3"/>
      <c r="G88" s="3"/>
      <c r="H88" s="3"/>
      <c r="I88" s="3"/>
      <c r="J88" s="3"/>
    </row>
    <row r="89" spans="1:10" x14ac:dyDescent="0.35">
      <c r="A89" s="11" t="s">
        <v>26</v>
      </c>
      <c r="B89" s="12"/>
      <c r="C89" s="57">
        <f>+C82/C84</f>
        <v>0.4</v>
      </c>
      <c r="D89" s="57">
        <v>0.08</v>
      </c>
      <c r="E89" s="64">
        <f>+C89*D89</f>
        <v>3.2000000000000001E-2</v>
      </c>
      <c r="F89" s="3"/>
      <c r="G89" s="3"/>
      <c r="H89" s="3"/>
      <c r="I89" s="3"/>
      <c r="J89" s="3"/>
    </row>
    <row r="90" spans="1:10" x14ac:dyDescent="0.35">
      <c r="A90" s="11" t="s">
        <v>27</v>
      </c>
      <c r="B90" s="12"/>
      <c r="C90" s="57">
        <f>+C83/C84</f>
        <v>0.6</v>
      </c>
      <c r="D90" s="57">
        <v>0.1</v>
      </c>
      <c r="E90" s="64">
        <f>+C90*D90</f>
        <v>0.06</v>
      </c>
      <c r="F90" s="3"/>
      <c r="G90" s="3"/>
      <c r="H90" s="3"/>
      <c r="I90" s="3"/>
      <c r="J90" s="3"/>
    </row>
    <row r="91" spans="1:10" ht="24" thickBot="1" x14ac:dyDescent="0.4">
      <c r="A91" s="14"/>
      <c r="B91" s="15"/>
      <c r="C91" s="65">
        <f>SUM(C89:C90)</f>
        <v>1</v>
      </c>
      <c r="D91" s="15"/>
      <c r="E91" s="66">
        <f>SUM(E89:E90)</f>
        <v>9.1999999999999998E-2</v>
      </c>
      <c r="F91" s="3"/>
      <c r="G91" s="3"/>
      <c r="H91" s="3"/>
      <c r="I91" s="3"/>
      <c r="J91" s="3"/>
    </row>
    <row r="92" spans="1:10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3D91-D2AD-45D4-9326-B49F213129FF}">
  <dimension ref="A1:G88"/>
  <sheetViews>
    <sheetView topLeftCell="A24" zoomScale="85" zoomScaleNormal="85" workbookViewId="0">
      <selection activeCell="F92" sqref="F92"/>
    </sheetView>
  </sheetViews>
  <sheetFormatPr baseColWidth="10" defaultRowHeight="23.25" x14ac:dyDescent="0.35"/>
  <cols>
    <col min="1" max="1" width="18.5703125" style="76" customWidth="1"/>
    <col min="2" max="2" width="17" style="76" customWidth="1"/>
    <col min="3" max="3" width="17.42578125" style="76" customWidth="1"/>
    <col min="4" max="4" width="12.7109375" style="76" bestFit="1" customWidth="1"/>
    <col min="5" max="5" width="14.5703125" style="76" customWidth="1"/>
    <col min="6" max="6" width="14.42578125" style="105" bestFit="1" customWidth="1"/>
    <col min="7" max="7" width="14.42578125" style="76" bestFit="1" customWidth="1"/>
    <col min="8" max="16384" width="11.42578125" style="76"/>
  </cols>
  <sheetData>
    <row r="1" spans="1:7" x14ac:dyDescent="0.35">
      <c r="A1" s="77"/>
      <c r="B1" s="77"/>
      <c r="C1" s="77"/>
      <c r="D1" s="77"/>
      <c r="E1" s="77"/>
      <c r="F1" s="104" t="s">
        <v>47</v>
      </c>
      <c r="G1" s="78" t="s">
        <v>48</v>
      </c>
    </row>
    <row r="2" spans="1:7" x14ac:dyDescent="0.35">
      <c r="A2" s="76" t="s">
        <v>49</v>
      </c>
    </row>
    <row r="3" spans="1:7" x14ac:dyDescent="0.35">
      <c r="A3" s="80" t="s">
        <v>53</v>
      </c>
      <c r="B3" s="80"/>
      <c r="C3" s="80"/>
      <c r="D3" s="80"/>
      <c r="E3" s="80"/>
      <c r="F3" s="106"/>
      <c r="G3" s="80"/>
    </row>
    <row r="4" spans="1:7" x14ac:dyDescent="0.35">
      <c r="A4" s="79">
        <v>12</v>
      </c>
      <c r="B4" s="79" t="s">
        <v>51</v>
      </c>
      <c r="C4" s="79"/>
      <c r="D4" s="79"/>
      <c r="E4" s="79"/>
      <c r="F4" s="105">
        <f>+G6+G5</f>
        <v>590000</v>
      </c>
      <c r="G4" s="79"/>
    </row>
    <row r="5" spans="1:7" x14ac:dyDescent="0.35">
      <c r="A5" s="79">
        <v>40</v>
      </c>
      <c r="B5" s="79" t="s">
        <v>52</v>
      </c>
      <c r="C5" s="79"/>
      <c r="D5" s="79"/>
      <c r="E5" s="79"/>
      <c r="G5" s="79">
        <f>+G6*0.18</f>
        <v>90000</v>
      </c>
    </row>
    <row r="6" spans="1:7" x14ac:dyDescent="0.35">
      <c r="A6" s="79">
        <v>70</v>
      </c>
      <c r="B6" s="79" t="s">
        <v>50</v>
      </c>
      <c r="C6" s="79"/>
      <c r="D6" s="79"/>
      <c r="E6" s="79"/>
      <c r="G6" s="79">
        <v>500000</v>
      </c>
    </row>
    <row r="8" spans="1:7" x14ac:dyDescent="0.35">
      <c r="A8" s="80" t="s">
        <v>54</v>
      </c>
      <c r="B8" s="80"/>
      <c r="C8" s="80"/>
      <c r="D8" s="80"/>
      <c r="E8" s="80"/>
      <c r="F8" s="106"/>
      <c r="G8" s="80"/>
    </row>
    <row r="9" spans="1:7" x14ac:dyDescent="0.35">
      <c r="A9" s="79">
        <v>60</v>
      </c>
      <c r="B9" s="79" t="s">
        <v>55</v>
      </c>
      <c r="C9" s="79"/>
      <c r="D9" s="79"/>
      <c r="E9" s="79"/>
      <c r="F9" s="105">
        <v>300000</v>
      </c>
      <c r="G9" s="79"/>
    </row>
    <row r="10" spans="1:7" x14ac:dyDescent="0.35">
      <c r="A10" s="79">
        <v>40</v>
      </c>
      <c r="B10" s="79" t="s">
        <v>56</v>
      </c>
      <c r="C10" s="79"/>
      <c r="D10" s="79"/>
      <c r="E10" s="79"/>
      <c r="F10" s="105">
        <f>+F9*0.18</f>
        <v>54000</v>
      </c>
      <c r="G10" s="79"/>
    </row>
    <row r="11" spans="1:7" x14ac:dyDescent="0.35">
      <c r="A11" s="79">
        <v>42</v>
      </c>
      <c r="B11" s="79" t="s">
        <v>57</v>
      </c>
      <c r="C11" s="79"/>
      <c r="D11" s="79"/>
      <c r="E11" s="79"/>
      <c r="G11" s="79">
        <f>+F9+F10</f>
        <v>354000</v>
      </c>
    </row>
    <row r="13" spans="1:7" hidden="1" x14ac:dyDescent="0.35">
      <c r="A13" s="76" t="s">
        <v>58</v>
      </c>
      <c r="B13" s="76" t="s">
        <v>59</v>
      </c>
    </row>
    <row r="14" spans="1:7" hidden="1" x14ac:dyDescent="0.35">
      <c r="A14" s="76" t="s">
        <v>60</v>
      </c>
      <c r="B14" s="76" t="s">
        <v>61</v>
      </c>
    </row>
    <row r="15" spans="1:7" hidden="1" x14ac:dyDescent="0.35">
      <c r="A15" s="76" t="s">
        <v>62</v>
      </c>
      <c r="B15" s="76" t="s">
        <v>63</v>
      </c>
    </row>
    <row r="16" spans="1:7" x14ac:dyDescent="0.35">
      <c r="A16" s="81" t="s">
        <v>64</v>
      </c>
    </row>
    <row r="17" spans="1:6" x14ac:dyDescent="0.35">
      <c r="B17" s="76" t="s">
        <v>65</v>
      </c>
      <c r="F17" s="105">
        <f>+G5</f>
        <v>90000</v>
      </c>
    </row>
    <row r="18" spans="1:6" x14ac:dyDescent="0.35">
      <c r="B18" s="76" t="s">
        <v>66</v>
      </c>
      <c r="F18" s="105">
        <f>-F10</f>
        <v>-54000</v>
      </c>
    </row>
    <row r="19" spans="1:6" x14ac:dyDescent="0.35">
      <c r="B19" s="82" t="s">
        <v>67</v>
      </c>
      <c r="C19" s="82"/>
      <c r="D19" s="82"/>
      <c r="E19" s="82"/>
      <c r="F19" s="107">
        <f>+F17+F18</f>
        <v>36000</v>
      </c>
    </row>
    <row r="20" spans="1:6" x14ac:dyDescent="0.35">
      <c r="B20" s="76" t="s">
        <v>68</v>
      </c>
      <c r="F20" s="105">
        <v>20000</v>
      </c>
    </row>
    <row r="21" spans="1:6" x14ac:dyDescent="0.35">
      <c r="B21" s="83" t="s">
        <v>69</v>
      </c>
      <c r="C21" s="83"/>
      <c r="D21" s="83"/>
      <c r="E21" s="83"/>
      <c r="F21" s="107">
        <f>+F19-F20</f>
        <v>16000</v>
      </c>
    </row>
    <row r="23" spans="1:6" s="85" customFormat="1" ht="24" thickBot="1" x14ac:dyDescent="0.4">
      <c r="A23" s="84" t="s">
        <v>70</v>
      </c>
      <c r="F23" s="106"/>
    </row>
    <row r="24" spans="1:6" ht="24" thickBot="1" x14ac:dyDescent="0.4">
      <c r="A24" s="93" t="s">
        <v>71</v>
      </c>
      <c r="B24" s="94"/>
      <c r="C24" s="93" t="s">
        <v>76</v>
      </c>
      <c r="D24" s="94"/>
      <c r="E24" s="93" t="s">
        <v>79</v>
      </c>
      <c r="F24" s="108"/>
    </row>
    <row r="25" spans="1:6" x14ac:dyDescent="0.35">
      <c r="A25" s="86" t="s">
        <v>72</v>
      </c>
      <c r="B25" s="89">
        <v>7000</v>
      </c>
      <c r="C25" s="86" t="s">
        <v>78</v>
      </c>
      <c r="D25" s="89">
        <f>+B30*13%</f>
        <v>924.69</v>
      </c>
      <c r="E25" s="86" t="s">
        <v>80</v>
      </c>
      <c r="F25" s="109">
        <f>+B30*0.09</f>
        <v>640.16999999999996</v>
      </c>
    </row>
    <row r="26" spans="1:6" x14ac:dyDescent="0.35">
      <c r="A26" s="87" t="s">
        <v>73</v>
      </c>
      <c r="B26" s="90">
        <v>113</v>
      </c>
      <c r="C26" s="87" t="s">
        <v>77</v>
      </c>
      <c r="D26" s="90">
        <f>B30*15%</f>
        <v>1066.95</v>
      </c>
      <c r="E26" s="87" t="s">
        <v>81</v>
      </c>
      <c r="F26" s="110"/>
    </row>
    <row r="27" spans="1:6" x14ac:dyDescent="0.35">
      <c r="A27" s="87" t="s">
        <v>74</v>
      </c>
      <c r="B27" s="90"/>
      <c r="C27" s="87"/>
      <c r="D27" s="90"/>
      <c r="E27" s="87" t="s">
        <v>82</v>
      </c>
      <c r="F27" s="110"/>
    </row>
    <row r="28" spans="1:6" x14ac:dyDescent="0.35">
      <c r="A28" s="87" t="s">
        <v>75</v>
      </c>
      <c r="B28" s="90"/>
      <c r="C28" s="87"/>
      <c r="D28" s="90"/>
      <c r="E28" s="87"/>
      <c r="F28" s="110"/>
    </row>
    <row r="29" spans="1:6" ht="24" thickBot="1" x14ac:dyDescent="0.4">
      <c r="A29" s="88"/>
      <c r="B29" s="91"/>
      <c r="C29" s="88"/>
      <c r="D29" s="91"/>
      <c r="E29" s="88"/>
      <c r="F29" s="111"/>
    </row>
    <row r="30" spans="1:6" ht="24" thickBot="1" x14ac:dyDescent="0.4">
      <c r="B30" s="92">
        <f>SUM(B25:B29)</f>
        <v>7113</v>
      </c>
      <c r="D30" s="92">
        <f>SUM(D25:D29)</f>
        <v>1991.64</v>
      </c>
      <c r="F30" s="112">
        <f>SUM(F25:F29)</f>
        <v>640.16999999999996</v>
      </c>
    </row>
    <row r="32" spans="1:6" x14ac:dyDescent="0.35">
      <c r="E32" s="95" t="s">
        <v>47</v>
      </c>
      <c r="F32" s="113" t="s">
        <v>48</v>
      </c>
    </row>
    <row r="33" spans="1:6" x14ac:dyDescent="0.35">
      <c r="A33" s="76" t="s">
        <v>83</v>
      </c>
      <c r="E33" s="76">
        <f>+B25</f>
        <v>7000</v>
      </c>
    </row>
    <row r="34" spans="1:6" x14ac:dyDescent="0.35">
      <c r="A34" s="76" t="s">
        <v>83</v>
      </c>
      <c r="E34" s="76">
        <f>+B26</f>
        <v>113</v>
      </c>
    </row>
    <row r="35" spans="1:6" x14ac:dyDescent="0.35">
      <c r="A35" s="76" t="s">
        <v>83</v>
      </c>
      <c r="E35" s="76">
        <f>+F25</f>
        <v>640.16999999999996</v>
      </c>
    </row>
    <row r="36" spans="1:6" x14ac:dyDescent="0.35">
      <c r="A36" s="76" t="s">
        <v>84</v>
      </c>
      <c r="F36" s="105">
        <f>+D25</f>
        <v>924.69</v>
      </c>
    </row>
    <row r="37" spans="1:6" x14ac:dyDescent="0.35">
      <c r="A37" s="76" t="s">
        <v>85</v>
      </c>
      <c r="F37" s="105">
        <f>+D26</f>
        <v>1066.95</v>
      </c>
    </row>
    <row r="38" spans="1:6" x14ac:dyDescent="0.35">
      <c r="A38" s="76" t="s">
        <v>85</v>
      </c>
      <c r="F38" s="105">
        <f>+F25</f>
        <v>640.16999999999996</v>
      </c>
    </row>
    <row r="39" spans="1:6" x14ac:dyDescent="0.35">
      <c r="A39" s="76" t="s">
        <v>86</v>
      </c>
      <c r="F39" s="114">
        <f>+B30-D30</f>
        <v>5121.3599999999997</v>
      </c>
    </row>
    <row r="40" spans="1:6" x14ac:dyDescent="0.35">
      <c r="E40" s="85">
        <f>SUM(E33:E39)</f>
        <v>7753.17</v>
      </c>
      <c r="F40" s="106">
        <f>SUM(F33:F39)</f>
        <v>7753.17</v>
      </c>
    </row>
    <row r="42" spans="1:6" x14ac:dyDescent="0.35">
      <c r="B42" s="81" t="s">
        <v>92</v>
      </c>
    </row>
    <row r="43" spans="1:6" x14ac:dyDescent="0.35">
      <c r="B43" s="76" t="s">
        <v>87</v>
      </c>
      <c r="C43" s="76">
        <v>900</v>
      </c>
    </row>
    <row r="44" spans="1:6" x14ac:dyDescent="0.35">
      <c r="B44" s="76" t="s">
        <v>88</v>
      </c>
      <c r="C44" s="76">
        <v>-500</v>
      </c>
    </row>
    <row r="45" spans="1:6" x14ac:dyDescent="0.35">
      <c r="B45" s="97" t="s">
        <v>91</v>
      </c>
      <c r="C45" s="97">
        <f>+C43+C44</f>
        <v>400</v>
      </c>
    </row>
    <row r="46" spans="1:6" x14ac:dyDescent="0.35">
      <c r="B46" s="76" t="s">
        <v>89</v>
      </c>
      <c r="C46" s="76">
        <f>-C45*0.3</f>
        <v>-120</v>
      </c>
    </row>
    <row r="47" spans="1:6" x14ac:dyDescent="0.35">
      <c r="B47" s="97" t="s">
        <v>90</v>
      </c>
      <c r="C47" s="97">
        <f>+C45+C46</f>
        <v>280</v>
      </c>
    </row>
    <row r="53" spans="1:5" x14ac:dyDescent="0.35">
      <c r="A53" s="99"/>
      <c r="B53" s="99"/>
      <c r="C53" s="99"/>
      <c r="D53" s="99"/>
      <c r="E53" s="99"/>
    </row>
    <row r="54" spans="1:5" x14ac:dyDescent="0.35">
      <c r="A54" s="99" t="s">
        <v>93</v>
      </c>
      <c r="B54" s="99"/>
      <c r="C54" s="99"/>
      <c r="D54" s="99"/>
      <c r="E54" s="99"/>
    </row>
    <row r="55" spans="1:5" x14ac:dyDescent="0.35">
      <c r="A55" s="99" t="s">
        <v>98</v>
      </c>
      <c r="B55" s="99"/>
      <c r="C55" s="99"/>
      <c r="D55" s="99"/>
      <c r="E55" s="99"/>
    </row>
    <row r="56" spans="1:5" x14ac:dyDescent="0.35">
      <c r="A56" s="99"/>
      <c r="B56" s="99"/>
      <c r="C56" s="99"/>
      <c r="D56" s="99"/>
      <c r="E56" s="99"/>
    </row>
    <row r="57" spans="1:5" x14ac:dyDescent="0.35">
      <c r="A57" s="81" t="s">
        <v>94</v>
      </c>
      <c r="B57" s="81"/>
      <c r="C57" s="81"/>
    </row>
    <row r="58" spans="1:5" x14ac:dyDescent="0.35">
      <c r="A58" s="76" t="s">
        <v>95</v>
      </c>
      <c r="C58" s="76">
        <v>8000</v>
      </c>
    </row>
    <row r="60" spans="1:5" x14ac:dyDescent="0.35">
      <c r="A60" s="76" t="s">
        <v>96</v>
      </c>
    </row>
    <row r="61" spans="1:5" x14ac:dyDescent="0.35">
      <c r="C61" s="76">
        <v>8000</v>
      </c>
    </row>
    <row r="62" spans="1:5" x14ac:dyDescent="0.35">
      <c r="A62" s="76" t="s">
        <v>97</v>
      </c>
      <c r="C62" s="76">
        <f>+C61*0.5</f>
        <v>4000</v>
      </c>
    </row>
    <row r="63" spans="1:5" x14ac:dyDescent="0.35">
      <c r="A63" s="81"/>
      <c r="B63" s="81"/>
      <c r="C63" s="81">
        <f>+C61+C62</f>
        <v>12000</v>
      </c>
    </row>
    <row r="65" spans="1:6" x14ac:dyDescent="0.35">
      <c r="A65" s="99"/>
      <c r="B65" s="99"/>
      <c r="C65" s="99"/>
      <c r="D65" s="99"/>
      <c r="E65" s="99"/>
      <c r="F65" s="107"/>
    </row>
    <row r="66" spans="1:6" x14ac:dyDescent="0.35">
      <c r="A66" s="99" t="s">
        <v>99</v>
      </c>
      <c r="B66" s="99"/>
      <c r="C66" s="99"/>
      <c r="D66" s="99"/>
      <c r="E66" s="99"/>
      <c r="F66" s="107"/>
    </row>
    <row r="67" spans="1:6" x14ac:dyDescent="0.35">
      <c r="A67" s="99" t="s">
        <v>100</v>
      </c>
      <c r="B67" s="99"/>
      <c r="C67" s="99"/>
      <c r="D67" s="99"/>
      <c r="E67" s="99"/>
      <c r="F67" s="107"/>
    </row>
    <row r="68" spans="1:6" x14ac:dyDescent="0.35">
      <c r="A68" s="99" t="s">
        <v>101</v>
      </c>
      <c r="B68" s="99"/>
      <c r="C68" s="99"/>
      <c r="D68" s="99"/>
      <c r="E68" s="99"/>
      <c r="F68" s="107"/>
    </row>
    <row r="69" spans="1:6" x14ac:dyDescent="0.35">
      <c r="A69" s="99"/>
      <c r="B69" s="99"/>
      <c r="C69" s="99"/>
      <c r="D69" s="99"/>
      <c r="E69" s="99"/>
      <c r="F69" s="107"/>
    </row>
    <row r="70" spans="1:6" x14ac:dyDescent="0.35">
      <c r="A70" s="96" t="s">
        <v>102</v>
      </c>
    </row>
    <row r="71" spans="1:6" x14ac:dyDescent="0.35">
      <c r="A71" s="103" t="s">
        <v>103</v>
      </c>
      <c r="B71" s="103"/>
      <c r="C71" s="103"/>
      <c r="D71" s="103"/>
      <c r="E71" s="103"/>
      <c r="F71" s="115"/>
    </row>
    <row r="72" spans="1:6" x14ac:dyDescent="0.35">
      <c r="A72" s="103" t="s">
        <v>104</v>
      </c>
      <c r="B72" s="103"/>
      <c r="C72" s="103"/>
      <c r="D72" s="103"/>
      <c r="E72" s="103"/>
      <c r="F72" s="115"/>
    </row>
    <row r="73" spans="1:6" ht="11.25" customHeight="1" x14ac:dyDescent="0.35"/>
    <row r="74" spans="1:6" x14ac:dyDescent="0.35">
      <c r="A74" s="76" t="s">
        <v>105</v>
      </c>
      <c r="C74" s="76">
        <v>1000000</v>
      </c>
    </row>
    <row r="75" spans="1:6" ht="24" thickBot="1" x14ac:dyDescent="0.4">
      <c r="A75" s="101" t="s">
        <v>106</v>
      </c>
      <c r="B75" s="102">
        <v>0.1</v>
      </c>
      <c r="C75" s="101">
        <f>+B75*C74</f>
        <v>100000</v>
      </c>
    </row>
    <row r="76" spans="1:6" ht="24" thickBot="1" x14ac:dyDescent="0.4">
      <c r="A76" s="98" t="s">
        <v>107</v>
      </c>
      <c r="B76" s="100">
        <v>0.04</v>
      </c>
      <c r="C76" s="98">
        <f>+C74*B76</f>
        <v>40000</v>
      </c>
      <c r="D76" s="116">
        <f>+C76-C75</f>
        <v>-60000</v>
      </c>
    </row>
    <row r="77" spans="1:6" ht="8.25" customHeight="1" x14ac:dyDescent="0.35"/>
    <row r="78" spans="1:6" x14ac:dyDescent="0.35">
      <c r="B78" s="95" t="s">
        <v>47</v>
      </c>
      <c r="C78" s="95" t="s">
        <v>48</v>
      </c>
    </row>
    <row r="79" spans="1:6" x14ac:dyDescent="0.35">
      <c r="A79" s="76" t="s">
        <v>108</v>
      </c>
      <c r="B79" s="76">
        <f>+C76</f>
        <v>40000</v>
      </c>
    </row>
    <row r="80" spans="1:6" x14ac:dyDescent="0.35">
      <c r="A80" s="76" t="s">
        <v>109</v>
      </c>
      <c r="C80" s="76">
        <f>+B79</f>
        <v>40000</v>
      </c>
    </row>
    <row r="82" spans="1:3" x14ac:dyDescent="0.35">
      <c r="A82" s="117" t="s">
        <v>110</v>
      </c>
      <c r="B82" s="84">
        <f>-D76</f>
        <v>60000</v>
      </c>
      <c r="C82" s="84"/>
    </row>
    <row r="83" spans="1:3" x14ac:dyDescent="0.35">
      <c r="A83" s="117" t="s">
        <v>111</v>
      </c>
      <c r="B83" s="84"/>
      <c r="C83" s="84">
        <f>+B82</f>
        <v>60000</v>
      </c>
    </row>
    <row r="85" spans="1:3" x14ac:dyDescent="0.35">
      <c r="A85" s="76" t="s">
        <v>112</v>
      </c>
    </row>
    <row r="86" spans="1:3" x14ac:dyDescent="0.35">
      <c r="A86" s="76" t="s">
        <v>113</v>
      </c>
    </row>
    <row r="87" spans="1:3" x14ac:dyDescent="0.35">
      <c r="A87" s="76" t="s">
        <v>114</v>
      </c>
    </row>
    <row r="88" spans="1:3" x14ac:dyDescent="0.35">
      <c r="A88" s="76" t="s">
        <v>115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2025-07-08T04:52:12Z</cp:lastPrinted>
  <dcterms:created xsi:type="dcterms:W3CDTF">2025-07-08T03:40:37Z</dcterms:created>
  <dcterms:modified xsi:type="dcterms:W3CDTF">2025-07-08T16:07:32Z</dcterms:modified>
</cp:coreProperties>
</file>