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479BD5E-E933-4319-991D-41A25FBDDF96}" xr6:coauthVersionLast="47" xr6:coauthVersionMax="47" xr10:uidLastSave="{00000000-0000-0000-0000-000000000000}"/>
  <bookViews>
    <workbookView xWindow="-120" yWindow="-120" windowWidth="29040" windowHeight="15720" activeTab="5" xr2:uid="{EE09C85E-04F5-44B8-B520-6F4AC5E2F544}"/>
  </bookViews>
  <sheets>
    <sheet name="Hoja2" sheetId="2" r:id="rId1"/>
    <sheet name="Hoja1" sheetId="1" r:id="rId2"/>
    <sheet name="Hoja4" sheetId="4" r:id="rId3"/>
    <sheet name="Hoja3" sheetId="3" r:id="rId4"/>
    <sheet name="Hoja5" sheetId="5" r:id="rId5"/>
    <sheet name="Hoja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1" l="1"/>
  <c r="AQ11" i="1"/>
  <c r="C13" i="1"/>
  <c r="B10" i="1"/>
  <c r="AM2" i="1"/>
  <c r="AE2" i="1"/>
  <c r="AI10" i="1"/>
  <c r="AI9" i="1"/>
  <c r="AH19" i="1"/>
  <c r="AH18" i="1"/>
  <c r="D15" i="1"/>
  <c r="Y21" i="1"/>
  <c r="Y20" i="1"/>
  <c r="Y14" i="1"/>
  <c r="Y11" i="1"/>
  <c r="Y10" i="1"/>
  <c r="Y6" i="1"/>
  <c r="D22" i="5"/>
  <c r="K14" i="5"/>
  <c r="J14" i="5"/>
  <c r="I14" i="5"/>
  <c r="H14" i="5"/>
  <c r="H12" i="5"/>
  <c r="L9" i="5" s="1"/>
  <c r="L14" i="5" s="1"/>
  <c r="H15" i="5" s="1"/>
  <c r="H22" i="5" s="1"/>
  <c r="O8" i="5"/>
  <c r="L7" i="5"/>
  <c r="K7" i="5"/>
  <c r="J7" i="5"/>
  <c r="I7" i="5"/>
  <c r="H7" i="5"/>
  <c r="J5" i="5"/>
  <c r="K5" i="5" s="1"/>
  <c r="L5" i="5" s="1"/>
  <c r="I5" i="5"/>
  <c r="AM11" i="1"/>
  <c r="AM10" i="1"/>
  <c r="AN11" i="1"/>
  <c r="AN10" i="1"/>
  <c r="AE19" i="1"/>
  <c r="AM19" i="1" s="1"/>
  <c r="AE20" i="1"/>
  <c r="AM20" i="1" s="1"/>
  <c r="AF20" i="1"/>
  <c r="AN20" i="1" s="1"/>
  <c r="AF21" i="1"/>
  <c r="AN21" i="1" s="1"/>
  <c r="AE18" i="1"/>
  <c r="AM18" i="1" s="1"/>
  <c r="AE15" i="1"/>
  <c r="AM15" i="1" s="1"/>
  <c r="AF14" i="1"/>
  <c r="AN14" i="1" s="1"/>
  <c r="AE14" i="1"/>
  <c r="AF9" i="1"/>
  <c r="AN9" i="1" s="1"/>
  <c r="AF8" i="1"/>
  <c r="AN8" i="1" s="1"/>
  <c r="AF6" i="1"/>
  <c r="AN6" i="1" s="1"/>
  <c r="AE7" i="1"/>
  <c r="AM7" i="1" s="1"/>
  <c r="AE6" i="1"/>
  <c r="AM6" i="1" s="1"/>
  <c r="Z21" i="1"/>
  <c r="Z20" i="1"/>
  <c r="X7" i="1"/>
  <c r="W22" i="1"/>
  <c r="X19" i="1"/>
  <c r="Y19" i="1" s="1"/>
  <c r="X18" i="1"/>
  <c r="AF18" i="1" s="1"/>
  <c r="AN18" i="1" s="1"/>
  <c r="AP18" i="1" s="1"/>
  <c r="X15" i="1"/>
  <c r="W16" i="1"/>
  <c r="D20" i="1"/>
  <c r="D13" i="1"/>
  <c r="AE21" i="1" s="1"/>
  <c r="AM9" i="1"/>
  <c r="T33" i="1"/>
  <c r="S33" i="1"/>
  <c r="R33" i="1"/>
  <c r="R32" i="1"/>
  <c r="S15" i="1"/>
  <c r="S17" i="1" s="1"/>
  <c r="T17" i="1"/>
  <c r="T12" i="1"/>
  <c r="S12" i="1"/>
  <c r="R12" i="1"/>
  <c r="T8" i="1"/>
  <c r="S8" i="1"/>
  <c r="R8" i="1"/>
  <c r="Q28" i="1"/>
  <c r="T25" i="1"/>
  <c r="T26" i="1" s="1"/>
  <c r="S25" i="1"/>
  <c r="S26" i="1" s="1"/>
  <c r="R25" i="1"/>
  <c r="R26" i="1" s="1"/>
  <c r="D14" i="1" l="1"/>
  <c r="Y18" i="1"/>
  <c r="Y22" i="1" s="1"/>
  <c r="X22" i="1"/>
  <c r="Y7" i="1"/>
  <c r="AB7" i="1" s="1"/>
  <c r="Y15" i="1"/>
  <c r="AB15" i="1" s="1"/>
  <c r="C18" i="1"/>
  <c r="AO11" i="1"/>
  <c r="AR11" i="1" s="1"/>
  <c r="AG14" i="1"/>
  <c r="AJ14" i="1" s="1"/>
  <c r="AB21" i="1"/>
  <c r="AO10" i="1"/>
  <c r="AR10" i="1" s="1"/>
  <c r="AO20" i="1"/>
  <c r="AR20" i="1" s="1"/>
  <c r="AM21" i="1"/>
  <c r="AM14" i="1"/>
  <c r="AM16" i="1" s="1"/>
  <c r="AO6" i="1"/>
  <c r="AR6" i="1" s="1"/>
  <c r="AB20" i="1"/>
  <c r="Z18" i="1"/>
  <c r="AF15" i="1"/>
  <c r="AN15" i="1" s="1"/>
  <c r="AG18" i="1"/>
  <c r="AJ18" i="1" s="1"/>
  <c r="AF7" i="1"/>
  <c r="AN7" i="1" s="1"/>
  <c r="AG6" i="1"/>
  <c r="AG21" i="1"/>
  <c r="AJ21" i="1" s="1"/>
  <c r="X12" i="1"/>
  <c r="AE16" i="1"/>
  <c r="Z19" i="1"/>
  <c r="AB19" i="1" s="1"/>
  <c r="AF19" i="1"/>
  <c r="AN19" i="1" s="1"/>
  <c r="AP19" i="1" s="1"/>
  <c r="AE22" i="1"/>
  <c r="AG20" i="1"/>
  <c r="AJ20" i="1" s="1"/>
  <c r="X16" i="1"/>
  <c r="R35" i="1"/>
  <c r="S32" i="1" s="1"/>
  <c r="S35" i="1" s="1"/>
  <c r="T32" i="1" s="1"/>
  <c r="T35" i="1" s="1"/>
  <c r="AB6" i="1"/>
  <c r="W23" i="1"/>
  <c r="D24" i="1"/>
  <c r="C23" i="1" s="1"/>
  <c r="D28" i="1"/>
  <c r="C27" i="1" s="1"/>
  <c r="D32" i="1"/>
  <c r="C31" i="1" s="1"/>
  <c r="T18" i="1"/>
  <c r="S18" i="1"/>
  <c r="T28" i="1"/>
  <c r="R28" i="1"/>
  <c r="S29" i="1" s="1"/>
  <c r="S28" i="1"/>
  <c r="Z25" i="1" l="1"/>
  <c r="C19" i="1"/>
  <c r="W8" i="1" s="1"/>
  <c r="D35" i="1"/>
  <c r="D36" i="1" s="1"/>
  <c r="D37" i="1" s="1"/>
  <c r="AO19" i="1"/>
  <c r="AR19" i="1" s="1"/>
  <c r="W9" i="1"/>
  <c r="AE10" i="1"/>
  <c r="AG10" i="1" s="1"/>
  <c r="AJ10" i="1" s="1"/>
  <c r="X23" i="1"/>
  <c r="X24" i="1" s="1"/>
  <c r="AF22" i="1"/>
  <c r="AF12" i="1"/>
  <c r="AO21" i="1"/>
  <c r="AR21" i="1" s="1"/>
  <c r="AF16" i="1"/>
  <c r="AO15" i="1" s="1"/>
  <c r="AR15" i="1" s="1"/>
  <c r="AM22" i="1"/>
  <c r="AM23" i="1" s="1"/>
  <c r="AE23" i="1"/>
  <c r="AJ6" i="1"/>
  <c r="AG15" i="1"/>
  <c r="AG19" i="1"/>
  <c r="AJ19" i="1" s="1"/>
  <c r="AJ22" i="1" s="1"/>
  <c r="AB18" i="1"/>
  <c r="AB22" i="1" s="1"/>
  <c r="AG7" i="1"/>
  <c r="Y16" i="1"/>
  <c r="Y23" i="1" s="1"/>
  <c r="AB14" i="1"/>
  <c r="AB16" i="1" s="1"/>
  <c r="T29" i="1"/>
  <c r="R17" i="1"/>
  <c r="R18" i="1" s="1"/>
  <c r="R19" i="1" s="1"/>
  <c r="AE8" i="1" l="1"/>
  <c r="AM8" i="1" s="1"/>
  <c r="AM12" i="1" s="1"/>
  <c r="Y8" i="1"/>
  <c r="AE9" i="1"/>
  <c r="AG9" i="1" s="1"/>
  <c r="AJ9" i="1" s="1"/>
  <c r="Y9" i="1"/>
  <c r="AA9" i="1"/>
  <c r="AA25" i="1" s="1"/>
  <c r="AN16" i="1"/>
  <c r="AO14" i="1"/>
  <c r="AO7" i="1"/>
  <c r="AN12" i="1"/>
  <c r="AF23" i="1"/>
  <c r="AF24" i="1" s="1"/>
  <c r="AO8" i="1"/>
  <c r="AR8" i="1" s="1"/>
  <c r="AE12" i="1"/>
  <c r="AE24" i="1" s="1"/>
  <c r="AG22" i="1"/>
  <c r="AG8" i="1"/>
  <c r="AJ8" i="1" s="1"/>
  <c r="W12" i="1"/>
  <c r="W24" i="1" s="1"/>
  <c r="AN22" i="1"/>
  <c r="AO18" i="1"/>
  <c r="AO9" i="1"/>
  <c r="AB23" i="1"/>
  <c r="AG16" i="1"/>
  <c r="AJ15" i="1"/>
  <c r="AJ16" i="1" s="1"/>
  <c r="AJ23" i="1" s="1"/>
  <c r="AJ7" i="1"/>
  <c r="T19" i="1"/>
  <c r="S19" i="1"/>
  <c r="Y12" i="1" l="1"/>
  <c r="AB9" i="1"/>
  <c r="Y24" i="1"/>
  <c r="AB8" i="1"/>
  <c r="AB12" i="1" s="1"/>
  <c r="AB24" i="1" s="1"/>
  <c r="AQ9" i="1"/>
  <c r="AR9" i="1" s="1"/>
  <c r="AO12" i="1"/>
  <c r="AN23" i="1"/>
  <c r="AG12" i="1"/>
  <c r="AO22" i="1"/>
  <c r="AR18" i="1"/>
  <c r="AR22" i="1" s="1"/>
  <c r="AM24" i="1"/>
  <c r="AJ12" i="1"/>
  <c r="AJ24" i="1" s="1"/>
  <c r="AG23" i="1"/>
  <c r="AN24" i="1"/>
  <c r="AR7" i="1"/>
  <c r="AO16" i="1"/>
  <c r="AR14" i="1"/>
  <c r="AR16" i="1" s="1"/>
  <c r="AR12" i="1" l="1"/>
  <c r="AR23" i="1"/>
  <c r="AG24" i="1"/>
  <c r="AO23" i="1"/>
  <c r="AO24" i="1" s="1"/>
  <c r="AR24" i="1" l="1"/>
</calcChain>
</file>

<file path=xl/sharedStrings.xml><?xml version="1.0" encoding="utf-8"?>
<sst xmlns="http://schemas.openxmlformats.org/spreadsheetml/2006/main" count="215" uniqueCount="107">
  <si>
    <t>COMBINACION DE NEGOCIOS</t>
  </si>
  <si>
    <t>CONSOLIDACION DE EEFF</t>
  </si>
  <si>
    <t>1.-COMBINACION DE NEGOCIOS</t>
  </si>
  <si>
    <t>2.-CONSOLIDACION DE EEFF</t>
  </si>
  <si>
    <t>Subsidiaria</t>
  </si>
  <si>
    <t>Año 1</t>
  </si>
  <si>
    <t>Año 2</t>
  </si>
  <si>
    <t>Año 3</t>
  </si>
  <si>
    <t>Año 4</t>
  </si>
  <si>
    <t>Año 5</t>
  </si>
  <si>
    <t>$</t>
  </si>
  <si>
    <t>Activo corriente</t>
  </si>
  <si>
    <t>Activo no corriente</t>
  </si>
  <si>
    <t>Total activo</t>
  </si>
  <si>
    <t>Pasivo corriente</t>
  </si>
  <si>
    <t>Pasivo no corriente</t>
  </si>
  <si>
    <t>Total pasivo</t>
  </si>
  <si>
    <t>Capital social</t>
  </si>
  <si>
    <t>Resultados acumulados</t>
  </si>
  <si>
    <t>Resultado del ejercicio</t>
  </si>
  <si>
    <t>Total patrimonio</t>
  </si>
  <si>
    <t>Total pasivo y patrimonio</t>
  </si>
  <si>
    <t>Ventas con terceros</t>
  </si>
  <si>
    <t>Gastos con terceros</t>
  </si>
  <si>
    <t>Impuesto a la renta</t>
  </si>
  <si>
    <t>A PNC</t>
  </si>
  <si>
    <t>A PNC acumulada</t>
  </si>
  <si>
    <t>Ene -Dic</t>
  </si>
  <si>
    <t>Abr-Dic</t>
  </si>
  <si>
    <t>Saldo inicial</t>
  </si>
  <si>
    <t>Utilidad del año</t>
  </si>
  <si>
    <t>Dividendos</t>
  </si>
  <si>
    <t>Saldo final</t>
  </si>
  <si>
    <t>SUBSIDIARIA</t>
  </si>
  <si>
    <t>Fecha</t>
  </si>
  <si>
    <t>Activos</t>
  </si>
  <si>
    <t>Pasivos</t>
  </si>
  <si>
    <t>Activo neto</t>
  </si>
  <si>
    <t>31 Dic</t>
  </si>
  <si>
    <t>VL</t>
  </si>
  <si>
    <t>VR</t>
  </si>
  <si>
    <t>Marcas</t>
  </si>
  <si>
    <t>Pago</t>
  </si>
  <si>
    <t>Compra</t>
  </si>
  <si>
    <t>Efectivo</t>
  </si>
  <si>
    <t>Inversión en Subsid</t>
  </si>
  <si>
    <t>Goodwill</t>
  </si>
  <si>
    <t>D</t>
  </si>
  <si>
    <t>H</t>
  </si>
  <si>
    <t>31.03.01</t>
  </si>
  <si>
    <t>31.12.01</t>
  </si>
  <si>
    <t>Participación en resultados</t>
  </si>
  <si>
    <t>31.12.02</t>
  </si>
  <si>
    <t>31.12.03</t>
  </si>
  <si>
    <t>Entender la combinación y tratamiento posterior</t>
  </si>
  <si>
    <t>Principal</t>
  </si>
  <si>
    <t>Suma</t>
  </si>
  <si>
    <t>PNC</t>
  </si>
  <si>
    <t>Inversion en subsidiaria</t>
  </si>
  <si>
    <t>Goodwil</t>
  </si>
  <si>
    <t>CONSOLIDAR AÑO 0</t>
  </si>
  <si>
    <t>Eliminación</t>
  </si>
  <si>
    <t>Inversion en subsidiaria-1</t>
  </si>
  <si>
    <t>Inversion en subsidiaria-2</t>
  </si>
  <si>
    <t>Inversion en subsidiaria-VL</t>
  </si>
  <si>
    <t xml:space="preserve">Marcas </t>
  </si>
  <si>
    <t>Mayor valor</t>
  </si>
  <si>
    <t>NIIF 3</t>
  </si>
  <si>
    <t>NIIF 10</t>
  </si>
  <si>
    <t>APRENDE:</t>
  </si>
  <si>
    <t>31-03-01</t>
  </si>
  <si>
    <t>ADQUIRIENTE</t>
  </si>
  <si>
    <t>ADQUIRIDA</t>
  </si>
  <si>
    <t>Coca cola</t>
  </si>
  <si>
    <t>Inca Kola</t>
  </si>
  <si>
    <t>COCA COLA INC</t>
  </si>
  <si>
    <t>MR TRUMP</t>
  </si>
  <si>
    <t>MR LINDLEY</t>
  </si>
  <si>
    <t>INCA KOLA SAC</t>
  </si>
  <si>
    <t>Valoracion como Empresa en Marcha</t>
  </si>
  <si>
    <t>Valoración en Liquidación</t>
  </si>
  <si>
    <t>maquinaria</t>
  </si>
  <si>
    <t>camiones</t>
  </si>
  <si>
    <t>terreno</t>
  </si>
  <si>
    <t>edificios</t>
  </si>
  <si>
    <t>cuentas por cobrar</t>
  </si>
  <si>
    <t>inventarios</t>
  </si>
  <si>
    <t>intangibles</t>
  </si>
  <si>
    <t>Deudas</t>
  </si>
  <si>
    <t>valor de venta</t>
  </si>
  <si>
    <t>VALORACION EN LIQUIDACION</t>
  </si>
  <si>
    <t>VALORACION EN MARCHA</t>
  </si>
  <si>
    <t>Flujos futuros</t>
  </si>
  <si>
    <t>Salida</t>
  </si>
  <si>
    <t>Entrada</t>
  </si>
  <si>
    <t>Perpetuidad</t>
  </si>
  <si>
    <t>FCF</t>
  </si>
  <si>
    <t>WACC</t>
  </si>
  <si>
    <t>g</t>
  </si>
  <si>
    <t>Flujos</t>
  </si>
  <si>
    <t>VP</t>
  </si>
  <si>
    <t>DIFERENCIAL</t>
  </si>
  <si>
    <t>GOODWILL</t>
  </si>
  <si>
    <t>Saldo de Inversion en Subsidiarias:</t>
  </si>
  <si>
    <t>Al 31.12.01</t>
  </si>
  <si>
    <t>Al 31.12.02</t>
  </si>
  <si>
    <t>Al 31.12.03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</si>
</sst>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S/&quot;\ #,##0.00;[Red]\-&quot;S/&quot;\ #,##0.00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7" fillId="0" borderId="0" xfId="0" applyFont="1"/>
    <xf numFmtId="0" fontId="2" fillId="2" borderId="1" xfId="0" applyFont="1" applyFill="1" applyBorder="1"/>
    <xf numFmtId="9" fontId="5" fillId="2" borderId="2" xfId="0" applyNumberFormat="1" applyFont="1" applyFill="1" applyBorder="1"/>
    <xf numFmtId="0" fontId="0" fillId="2" borderId="2" xfId="0" applyFill="1" applyBorder="1"/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4" fillId="0" borderId="4" xfId="0" applyFont="1" applyBorder="1"/>
    <xf numFmtId="164" fontId="4" fillId="0" borderId="0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0" fillId="0" borderId="4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4" borderId="4" xfId="0" applyFill="1" applyBorder="1"/>
    <xf numFmtId="164" fontId="0" fillId="4" borderId="0" xfId="1" applyNumberFormat="1" applyFont="1" applyFill="1" applyBorder="1"/>
    <xf numFmtId="164" fontId="0" fillId="4" borderId="5" xfId="1" applyNumberFormat="1" applyFont="1" applyFill="1" applyBorder="1"/>
    <xf numFmtId="164" fontId="0" fillId="0" borderId="0" xfId="1" applyNumberFormat="1" applyFont="1" applyFill="1" applyBorder="1"/>
    <xf numFmtId="0" fontId="5" fillId="6" borderId="4" xfId="0" applyFont="1" applyFill="1" applyBorder="1"/>
    <xf numFmtId="164" fontId="5" fillId="6" borderId="0" xfId="1" applyNumberFormat="1" applyFont="1" applyFill="1" applyBorder="1"/>
    <xf numFmtId="164" fontId="5" fillId="6" borderId="5" xfId="1" applyNumberFormat="1" applyFont="1" applyFill="1" applyBorder="1"/>
    <xf numFmtId="0" fontId="3" fillId="7" borderId="4" xfId="0" applyFont="1" applyFill="1" applyBorder="1"/>
    <xf numFmtId="164" fontId="4" fillId="4" borderId="0" xfId="1" applyNumberFormat="1" applyFont="1" applyFill="1" applyBorder="1"/>
    <xf numFmtId="164" fontId="4" fillId="4" borderId="5" xfId="1" applyNumberFormat="1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164" fontId="5" fillId="6" borderId="7" xfId="1" applyNumberFormat="1" applyFont="1" applyFill="1" applyBorder="1"/>
    <xf numFmtId="164" fontId="5" fillId="6" borderId="8" xfId="1" applyNumberFormat="1" applyFont="1" applyFill="1" applyBorder="1"/>
    <xf numFmtId="164" fontId="0" fillId="0" borderId="0" xfId="0" applyNumberFormat="1"/>
    <xf numFmtId="164" fontId="4" fillId="0" borderId="0" xfId="0" applyNumberFormat="1" applyFont="1"/>
    <xf numFmtId="3" fontId="0" fillId="0" borderId="5" xfId="0" applyNumberFormat="1" applyBorder="1"/>
    <xf numFmtId="0" fontId="0" fillId="0" borderId="5" xfId="0" applyBorder="1"/>
    <xf numFmtId="0" fontId="4" fillId="8" borderId="6" xfId="0" applyFont="1" applyFill="1" applyBorder="1"/>
    <xf numFmtId="0" fontId="4" fillId="8" borderId="7" xfId="0" applyFont="1" applyFill="1" applyBorder="1"/>
    <xf numFmtId="3" fontId="9" fillId="3" borderId="7" xfId="0" applyNumberFormat="1" applyFont="1" applyFill="1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9" fontId="5" fillId="2" borderId="2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9" fontId="4" fillId="0" borderId="2" xfId="0" applyNumberFormat="1" applyFont="1" applyBorder="1" applyAlignment="1">
      <alignment horizontal="center"/>
    </xf>
    <xf numFmtId="3" fontId="2" fillId="5" borderId="2" xfId="0" applyNumberFormat="1" applyFont="1" applyFill="1" applyBorder="1"/>
    <xf numFmtId="3" fontId="2" fillId="5" borderId="3" xfId="0" applyNumberFormat="1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8" xfId="0" applyNumberFormat="1" applyFont="1" applyBorder="1"/>
    <xf numFmtId="0" fontId="6" fillId="9" borderId="0" xfId="0" applyFont="1" applyFill="1"/>
    <xf numFmtId="0" fontId="7" fillId="9" borderId="0" xfId="0" applyFont="1" applyFill="1"/>
    <xf numFmtId="0" fontId="7" fillId="9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3" fontId="0" fillId="0" borderId="4" xfId="0" applyNumberFormat="1" applyBorder="1"/>
    <xf numFmtId="3" fontId="0" fillId="0" borderId="0" xfId="0" applyNumberFormat="1" applyBorder="1"/>
    <xf numFmtId="3" fontId="9" fillId="3" borderId="6" xfId="0" applyNumberFormat="1" applyFont="1" applyFill="1" applyBorder="1"/>
    <xf numFmtId="3" fontId="9" fillId="3" borderId="8" xfId="0" applyNumberFormat="1" applyFont="1" applyFill="1" applyBorder="1"/>
    <xf numFmtId="164" fontId="4" fillId="0" borderId="4" xfId="1" applyNumberFormat="1" applyFont="1" applyBorder="1" applyAlignment="1">
      <alignment horizontal="center"/>
    </xf>
    <xf numFmtId="164" fontId="0" fillId="4" borderId="4" xfId="1" applyNumberFormat="1" applyFont="1" applyFill="1" applyBorder="1"/>
    <xf numFmtId="164" fontId="5" fillId="6" borderId="4" xfId="1" applyNumberFormat="1" applyFont="1" applyFill="1" applyBorder="1"/>
    <xf numFmtId="164" fontId="0" fillId="0" borderId="4" xfId="1" applyNumberFormat="1" applyFont="1" applyBorder="1"/>
    <xf numFmtId="164" fontId="8" fillId="7" borderId="4" xfId="1" applyNumberFormat="1" applyFont="1" applyFill="1" applyBorder="1"/>
    <xf numFmtId="164" fontId="4" fillId="4" borderId="4" xfId="1" applyNumberFormat="1" applyFont="1" applyFill="1" applyBorder="1"/>
    <xf numFmtId="164" fontId="5" fillId="6" borderId="6" xfId="1" applyNumberFormat="1" applyFont="1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164" fontId="0" fillId="9" borderId="2" xfId="0" applyNumberFormat="1" applyFill="1" applyBorder="1"/>
    <xf numFmtId="164" fontId="0" fillId="9" borderId="3" xfId="0" applyNumberFormat="1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164" fontId="0" fillId="9" borderId="7" xfId="0" applyNumberFormat="1" applyFill="1" applyBorder="1"/>
    <xf numFmtId="164" fontId="0" fillId="9" borderId="8" xfId="0" applyNumberFormat="1" applyFill="1" applyBorder="1"/>
    <xf numFmtId="164" fontId="5" fillId="3" borderId="1" xfId="1" quotePrefix="1" applyNumberFormat="1" applyFont="1" applyFill="1" applyBorder="1" applyAlignment="1">
      <alignment horizontal="center"/>
    </xf>
    <xf numFmtId="0" fontId="0" fillId="10" borderId="0" xfId="0" applyFill="1"/>
    <xf numFmtId="0" fontId="4" fillId="10" borderId="0" xfId="0" applyFont="1" applyFill="1"/>
    <xf numFmtId="164" fontId="4" fillId="11" borderId="1" xfId="1" applyNumberFormat="1" applyFont="1" applyFill="1" applyBorder="1" applyAlignment="1">
      <alignment horizontal="left"/>
    </xf>
    <xf numFmtId="0" fontId="0" fillId="11" borderId="2" xfId="0" applyFill="1" applyBorder="1"/>
    <xf numFmtId="0" fontId="0" fillId="11" borderId="3" xfId="0" applyFill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10" borderId="4" xfId="0" applyFont="1" applyFill="1" applyBorder="1"/>
    <xf numFmtId="0" fontId="4" fillId="10" borderId="0" xfId="0" applyFont="1" applyFill="1" applyBorder="1"/>
    <xf numFmtId="0" fontId="4" fillId="10" borderId="0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3" fontId="0" fillId="0" borderId="8" xfId="0" applyNumberFormat="1" applyBorder="1"/>
    <xf numFmtId="0" fontId="3" fillId="0" borderId="0" xfId="0" applyFont="1" applyFill="1" applyBorder="1"/>
    <xf numFmtId="0" fontId="0" fillId="0" borderId="0" xfId="0" applyFont="1" applyFill="1" applyBorder="1"/>
    <xf numFmtId="0" fontId="2" fillId="2" borderId="0" xfId="0" applyFont="1" applyFill="1" applyBorder="1"/>
    <xf numFmtId="164" fontId="5" fillId="3" borderId="0" xfId="1" quotePrefix="1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0" fontId="0" fillId="0" borderId="0" xfId="0" applyFill="1" applyBorder="1"/>
    <xf numFmtId="164" fontId="10" fillId="12" borderId="4" xfId="1" applyNumberFormat="1" applyFont="1" applyFill="1" applyBorder="1" applyAlignment="1">
      <alignment horizontal="center"/>
    </xf>
    <xf numFmtId="164" fontId="10" fillId="12" borderId="0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left"/>
    </xf>
    <xf numFmtId="0" fontId="5" fillId="3" borderId="0" xfId="0" applyFont="1" applyFill="1" applyBorder="1"/>
    <xf numFmtId="164" fontId="2" fillId="3" borderId="0" xfId="1" quotePrefix="1" applyNumberFormat="1" applyFont="1" applyFill="1" applyBorder="1" applyAlignment="1">
      <alignment horizontal="right"/>
    </xf>
    <xf numFmtId="9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9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applyFill="1"/>
    <xf numFmtId="9" fontId="0" fillId="14" borderId="9" xfId="0" applyNumberFormat="1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10" xfId="0" applyFill="1" applyBorder="1"/>
    <xf numFmtId="0" fontId="0" fillId="7" borderId="10" xfId="0" applyFill="1" applyBorder="1"/>
    <xf numFmtId="9" fontId="0" fillId="7" borderId="10" xfId="0" applyNumberForma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4" fillId="14" borderId="0" xfId="0" applyFont="1" applyFill="1"/>
    <xf numFmtId="0" fontId="8" fillId="14" borderId="0" xfId="0" applyFont="1" applyFill="1"/>
    <xf numFmtId="0" fontId="8" fillId="7" borderId="0" xfId="0" applyFont="1" applyFill="1" applyAlignment="1">
      <alignment horizontal="center"/>
    </xf>
    <xf numFmtId="0" fontId="0" fillId="14" borderId="1" xfId="0" applyFill="1" applyBorder="1"/>
    <xf numFmtId="0" fontId="0" fillId="14" borderId="2" xfId="0" applyFill="1" applyBorder="1"/>
    <xf numFmtId="0" fontId="0" fillId="14" borderId="2" xfId="0" applyFill="1" applyBorder="1" applyAlignment="1">
      <alignment horizontal="right"/>
    </xf>
    <xf numFmtId="0" fontId="0" fillId="14" borderId="3" xfId="0" applyFill="1" applyBorder="1" applyAlignment="1">
      <alignment horizontal="right"/>
    </xf>
    <xf numFmtId="0" fontId="0" fillId="15" borderId="6" xfId="0" applyFill="1" applyBorder="1"/>
    <xf numFmtId="0" fontId="0" fillId="15" borderId="7" xfId="0" applyFill="1" applyBorder="1"/>
    <xf numFmtId="0" fontId="0" fillId="15" borderId="7" xfId="0" applyFill="1" applyBorder="1" applyAlignment="1">
      <alignment horizontal="right"/>
    </xf>
    <xf numFmtId="0" fontId="0" fillId="15" borderId="8" xfId="0" applyFill="1" applyBorder="1" applyAlignment="1">
      <alignment horizontal="right"/>
    </xf>
    <xf numFmtId="0" fontId="2" fillId="3" borderId="0" xfId="0" applyFont="1" applyFill="1" applyBorder="1"/>
    <xf numFmtId="3" fontId="2" fillId="3" borderId="5" xfId="0" applyNumberFormat="1" applyFont="1" applyFill="1" applyBorder="1"/>
    <xf numFmtId="9" fontId="2" fillId="3" borderId="5" xfId="2" applyFont="1" applyFill="1" applyBorder="1"/>
    <xf numFmtId="0" fontId="0" fillId="8" borderId="4" xfId="0" applyFill="1" applyBorder="1"/>
    <xf numFmtId="0" fontId="0" fillId="8" borderId="0" xfId="0" applyFill="1" applyBorder="1"/>
    <xf numFmtId="164" fontId="0" fillId="8" borderId="0" xfId="0" applyNumberFormat="1" applyFill="1" applyBorder="1"/>
    <xf numFmtId="0" fontId="8" fillId="0" borderId="0" xfId="0" applyFont="1" applyBorder="1" applyAlignment="1">
      <alignment horizontal="center"/>
    </xf>
    <xf numFmtId="164" fontId="0" fillId="7" borderId="5" xfId="0" applyNumberFormat="1" applyFill="1" applyBorder="1"/>
    <xf numFmtId="0" fontId="4" fillId="16" borderId="4" xfId="0" applyFont="1" applyFill="1" applyBorder="1"/>
    <xf numFmtId="0" fontId="4" fillId="16" borderId="0" xfId="0" applyFont="1" applyFill="1" applyBorder="1"/>
    <xf numFmtId="0" fontId="4" fillId="16" borderId="0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0" fillId="0" borderId="3" xfId="0" applyBorder="1"/>
    <xf numFmtId="0" fontId="0" fillId="0" borderId="8" xfId="0" applyBorder="1"/>
    <xf numFmtId="9" fontId="0" fillId="0" borderId="0" xfId="0" applyNumberFormat="1"/>
    <xf numFmtId="0" fontId="0" fillId="0" borderId="3" xfId="0" applyBorder="1" applyAlignment="1">
      <alignment horizontal="center"/>
    </xf>
    <xf numFmtId="0" fontId="0" fillId="17" borderId="0" xfId="0" applyFill="1" applyBorder="1"/>
    <xf numFmtId="0" fontId="0" fillId="17" borderId="5" xfId="0" applyFill="1" applyBorder="1"/>
    <xf numFmtId="9" fontId="0" fillId="0" borderId="0" xfId="0" applyNumberFormat="1" applyBorder="1"/>
    <xf numFmtId="0" fontId="4" fillId="0" borderId="5" xfId="0" applyFont="1" applyBorder="1"/>
    <xf numFmtId="0" fontId="0" fillId="17" borderId="6" xfId="0" applyFill="1" applyBorder="1"/>
    <xf numFmtId="8" fontId="4" fillId="17" borderId="7" xfId="0" applyNumberFormat="1" applyFont="1" applyFill="1" applyBorder="1"/>
    <xf numFmtId="8" fontId="4" fillId="17" borderId="0" xfId="0" applyNumberFormat="1" applyFont="1" applyFill="1"/>
    <xf numFmtId="0" fontId="3" fillId="18" borderId="0" xfId="0" applyFont="1" applyFill="1" applyBorder="1"/>
    <xf numFmtId="164" fontId="4" fillId="0" borderId="0" xfId="1" applyNumberFormat="1" applyFont="1"/>
    <xf numFmtId="0" fontId="4" fillId="18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19" borderId="4" xfId="0" applyFont="1" applyFill="1" applyBorder="1"/>
    <xf numFmtId="0" fontId="0" fillId="19" borderId="0" xfId="0" applyFont="1" applyFill="1" applyBorder="1"/>
    <xf numFmtId="3" fontId="0" fillId="19" borderId="0" xfId="0" applyNumberFormat="1" applyFont="1" applyFill="1" applyBorder="1"/>
    <xf numFmtId="3" fontId="0" fillId="19" borderId="5" xfId="0" applyNumberFormat="1" applyFont="1" applyFill="1" applyBorder="1"/>
    <xf numFmtId="0" fontId="0" fillId="19" borderId="0" xfId="0" applyFill="1" applyBorder="1"/>
    <xf numFmtId="164" fontId="0" fillId="19" borderId="0" xfId="1" applyNumberFormat="1" applyFont="1" applyFill="1" applyBorder="1"/>
    <xf numFmtId="0" fontId="0" fillId="13" borderId="0" xfId="0" applyFill="1"/>
    <xf numFmtId="164" fontId="0" fillId="13" borderId="0" xfId="0" applyNumberFormat="1" applyFill="1"/>
    <xf numFmtId="164" fontId="4" fillId="13" borderId="0" xfId="1" applyNumberFormat="1" applyFont="1" applyFill="1"/>
    <xf numFmtId="9" fontId="4" fillId="0" borderId="0" xfId="2" applyFont="1" applyBorder="1"/>
    <xf numFmtId="164" fontId="8" fillId="0" borderId="0" xfId="0" applyNumberFormat="1" applyFont="1"/>
    <xf numFmtId="164" fontId="4" fillId="10" borderId="0" xfId="1" applyNumberFormat="1" applyFont="1" applyFill="1" applyBorder="1"/>
    <xf numFmtId="164" fontId="4" fillId="13" borderId="0" xfId="1" applyNumberFormat="1" applyFont="1" applyFill="1" applyBorder="1"/>
    <xf numFmtId="164" fontId="7" fillId="0" borderId="0" xfId="0" applyNumberFormat="1" applyFont="1"/>
    <xf numFmtId="164" fontId="4" fillId="10" borderId="0" xfId="0" applyNumberFormat="1" applyFont="1" applyFill="1" applyBorder="1"/>
    <xf numFmtId="164" fontId="0" fillId="10" borderId="5" xfId="0" applyNumberFormat="1" applyFill="1" applyBorder="1"/>
    <xf numFmtId="0" fontId="4" fillId="7" borderId="0" xfId="0" applyFont="1" applyFill="1" applyBorder="1"/>
    <xf numFmtId="164" fontId="4" fillId="7" borderId="0" xfId="1" applyNumberFormat="1" applyFont="1" applyFill="1" applyBorder="1"/>
    <xf numFmtId="164" fontId="0" fillId="7" borderId="0" xfId="1" applyNumberFormat="1" applyFont="1" applyFill="1" applyBorder="1"/>
    <xf numFmtId="164" fontId="0" fillId="7" borderId="0" xfId="0" applyNumberFormat="1" applyFill="1"/>
    <xf numFmtId="164" fontId="4" fillId="14" borderId="0" xfId="1" applyNumberFormat="1" applyFont="1" applyFill="1" applyBorder="1"/>
    <xf numFmtId="0" fontId="4" fillId="14" borderId="0" xfId="0" applyFont="1" applyFill="1" applyBorder="1"/>
    <xf numFmtId="164" fontId="4" fillId="14" borderId="0" xfId="0" applyNumberFormat="1" applyFont="1" applyFill="1"/>
    <xf numFmtId="0" fontId="4" fillId="20" borderId="0" xfId="0" applyFont="1" applyFill="1" applyBorder="1"/>
    <xf numFmtId="164" fontId="4" fillId="20" borderId="0" xfId="1" applyNumberFormat="1" applyFont="1" applyFill="1" applyBorder="1"/>
    <xf numFmtId="0" fontId="4" fillId="20" borderId="0" xfId="0" applyFont="1" applyFill="1"/>
    <xf numFmtId="164" fontId="4" fillId="20" borderId="0" xfId="0" applyNumberFormat="1" applyFont="1" applyFill="1"/>
    <xf numFmtId="164" fontId="0" fillId="4" borderId="9" xfId="1" applyNumberFormat="1" applyFont="1" applyFill="1" applyBorder="1"/>
    <xf numFmtId="164" fontId="0" fillId="4" borderId="10" xfId="1" applyNumberFormat="1" applyFont="1" applyFill="1" applyBorder="1"/>
    <xf numFmtId="164" fontId="0" fillId="7" borderId="10" xfId="1" applyNumberFormat="1" applyFont="1" applyFill="1" applyBorder="1"/>
    <xf numFmtId="164" fontId="4" fillId="14" borderId="10" xfId="1" applyNumberFormat="1" applyFont="1" applyFill="1" applyBorder="1"/>
    <xf numFmtId="164" fontId="4" fillId="20" borderId="10" xfId="1" applyNumberFormat="1" applyFont="1" applyFill="1" applyBorder="1"/>
    <xf numFmtId="164" fontId="5" fillId="6" borderId="10" xfId="1" applyNumberFormat="1" applyFont="1" applyFill="1" applyBorder="1"/>
    <xf numFmtId="164" fontId="0" fillId="0" borderId="10" xfId="1" applyNumberFormat="1" applyFont="1" applyBorder="1"/>
    <xf numFmtId="164" fontId="4" fillId="4" borderId="10" xfId="1" applyNumberFormat="1" applyFont="1" applyFill="1" applyBorder="1"/>
    <xf numFmtId="164" fontId="5" fillId="6" borderId="11" xfId="1" applyNumberFormat="1" applyFont="1" applyFill="1" applyBorder="1"/>
    <xf numFmtId="164" fontId="4" fillId="20" borderId="9" xfId="1" applyNumberFormat="1" applyFont="1" applyFill="1" applyBorder="1"/>
    <xf numFmtId="164" fontId="4" fillId="20" borderId="11" xfId="1" applyNumberFormat="1" applyFont="1" applyFill="1" applyBorder="1"/>
    <xf numFmtId="0" fontId="4" fillId="20" borderId="4" xfId="0" applyFont="1" applyFill="1" applyBorder="1"/>
    <xf numFmtId="0" fontId="4" fillId="20" borderId="0" xfId="0" applyFont="1" applyFill="1" applyBorder="1" applyAlignment="1">
      <alignment horizontal="center"/>
    </xf>
    <xf numFmtId="164" fontId="4" fillId="20" borderId="0" xfId="0" applyNumberFormat="1" applyFont="1" applyFill="1" applyBorder="1"/>
    <xf numFmtId="164" fontId="4" fillId="20" borderId="5" xfId="0" applyNumberFormat="1" applyFont="1" applyFill="1" applyBorder="1"/>
    <xf numFmtId="0" fontId="4" fillId="20" borderId="5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142874</xdr:colOff>
      <xdr:row>1</xdr:row>
      <xdr:rowOff>16160</xdr:rowOff>
    </xdr:from>
    <xdr:to>
      <xdr:col>23</xdr:col>
      <xdr:colOff>454424</xdr:colOff>
      <xdr:row>1</xdr:row>
      <xdr:rowOff>261089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43F48876-06B4-C958-2350-A9434AF78C6E}"/>
            </a:ext>
          </a:extLst>
        </xdr:cNvPr>
        <xdr:cNvSpPr/>
      </xdr:nvSpPr>
      <xdr:spPr>
        <a:xfrm flipH="1">
          <a:off x="10722428" y="349535"/>
          <a:ext cx="311550" cy="244929"/>
        </a:xfrm>
        <a:prstGeom prst="rightArrow">
          <a:avLst/>
        </a:prstGeom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31</xdr:col>
      <xdr:colOff>749177</xdr:colOff>
      <xdr:row>14</xdr:row>
      <xdr:rowOff>107850</xdr:rowOff>
    </xdr:from>
    <xdr:to>
      <xdr:col>32</xdr:col>
      <xdr:colOff>342533</xdr:colOff>
      <xdr:row>17</xdr:row>
      <xdr:rowOff>11990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345B354F-46B6-4998-72E5-1639FB6A0BA3}"/>
            </a:ext>
          </a:extLst>
        </xdr:cNvPr>
        <xdr:cNvSpPr/>
      </xdr:nvSpPr>
      <xdr:spPr>
        <a:xfrm>
          <a:off x="14699639" y="3067927"/>
          <a:ext cx="428625" cy="4756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2</xdr:row>
      <xdr:rowOff>38100</xdr:rowOff>
    </xdr:from>
    <xdr:to>
      <xdr:col>0</xdr:col>
      <xdr:colOff>636270</xdr:colOff>
      <xdr:row>2</xdr:row>
      <xdr:rowOff>167640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9E6E5D2-4DF9-D627-58C6-B6BFC377CFE6}"/>
            </a:ext>
          </a:extLst>
        </xdr:cNvPr>
        <xdr:cNvSpPr/>
      </xdr:nvSpPr>
      <xdr:spPr>
        <a:xfrm>
          <a:off x="1363980" y="403860"/>
          <a:ext cx="110490" cy="1295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525780</xdr:colOff>
      <xdr:row>2</xdr:row>
      <xdr:rowOff>38100</xdr:rowOff>
    </xdr:from>
    <xdr:to>
      <xdr:col>1</xdr:col>
      <xdr:colOff>636270</xdr:colOff>
      <xdr:row>2</xdr:row>
      <xdr:rowOff>167640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02463FB9-9A7A-47D5-91FD-344ADF989F36}"/>
            </a:ext>
          </a:extLst>
        </xdr:cNvPr>
        <xdr:cNvSpPr/>
      </xdr:nvSpPr>
      <xdr:spPr>
        <a:xfrm>
          <a:off x="1363980" y="403860"/>
          <a:ext cx="110490" cy="1295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525780</xdr:colOff>
      <xdr:row>7</xdr:row>
      <xdr:rowOff>38100</xdr:rowOff>
    </xdr:from>
    <xdr:to>
      <xdr:col>0</xdr:col>
      <xdr:colOff>636270</xdr:colOff>
      <xdr:row>7</xdr:row>
      <xdr:rowOff>167640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CD4FAB5D-212E-445A-B902-F5712FE58B9F}"/>
            </a:ext>
          </a:extLst>
        </xdr:cNvPr>
        <xdr:cNvSpPr/>
      </xdr:nvSpPr>
      <xdr:spPr>
        <a:xfrm>
          <a:off x="525780" y="403860"/>
          <a:ext cx="110490" cy="1295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525780</xdr:colOff>
      <xdr:row>9</xdr:row>
      <xdr:rowOff>38100</xdr:rowOff>
    </xdr:from>
    <xdr:to>
      <xdr:col>0</xdr:col>
      <xdr:colOff>636270</xdr:colOff>
      <xdr:row>9</xdr:row>
      <xdr:rowOff>167640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82393AD0-18E6-49EE-8266-EA66D18AB6B4}"/>
            </a:ext>
          </a:extLst>
        </xdr:cNvPr>
        <xdr:cNvSpPr/>
      </xdr:nvSpPr>
      <xdr:spPr>
        <a:xfrm>
          <a:off x="1687830" y="403860"/>
          <a:ext cx="110490" cy="1295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38100</xdr:rowOff>
    </xdr:from>
    <xdr:to>
      <xdr:col>4</xdr:col>
      <xdr:colOff>685801</xdr:colOff>
      <xdr:row>32</xdr:row>
      <xdr:rowOff>73999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03EFBB-3AF4-BE18-C28C-A1719F1E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219075"/>
          <a:ext cx="3886200" cy="5646124"/>
        </a:xfrm>
        <a:prstGeom prst="rect">
          <a:avLst/>
        </a:prstGeom>
      </xdr:spPr>
    </xdr:pic>
    <xdr:clientData/>
  </xdr:twoCellAnchor>
  <xdr:twoCellAnchor editAs="oneCell">
    <xdr:from>
      <xdr:col>5</xdr:col>
      <xdr:colOff>9524</xdr:colOff>
      <xdr:row>1</xdr:row>
      <xdr:rowOff>38100</xdr:rowOff>
    </xdr:from>
    <xdr:to>
      <xdr:col>9</xdr:col>
      <xdr:colOff>564399</xdr:colOff>
      <xdr:row>32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C65D11-FAFD-797B-0255-08A679EC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0524" y="219075"/>
          <a:ext cx="3907675" cy="5705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359343</xdr:colOff>
      <xdr:row>58</xdr:row>
      <xdr:rowOff>72228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6A0C5-6BE3-3114-D5D9-B7903B5B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03143" cy="10568778"/>
        </a:xfrm>
        <a:prstGeom prst="rect">
          <a:avLst/>
        </a:prstGeom>
      </xdr:spPr>
    </xdr:pic>
    <xdr:clientData/>
  </xdr:twoCellAnchor>
  <xdr:twoCellAnchor editAs="oneCell">
    <xdr:from>
      <xdr:col>9</xdr:col>
      <xdr:colOff>495299</xdr:colOff>
      <xdr:row>0</xdr:row>
      <xdr:rowOff>57150</xdr:rowOff>
    </xdr:from>
    <xdr:to>
      <xdr:col>19</xdr:col>
      <xdr:colOff>142874</xdr:colOff>
      <xdr:row>60</xdr:row>
      <xdr:rowOff>5579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C16A2E-CE0C-57B1-74E1-B42205C0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099" y="57150"/>
          <a:ext cx="8029575" cy="10806929"/>
        </a:xfrm>
        <a:prstGeom prst="rect">
          <a:avLst/>
        </a:prstGeom>
      </xdr:spPr>
    </xdr:pic>
    <xdr:clientData/>
  </xdr:twoCellAnchor>
  <xdr:twoCellAnchor>
    <xdr:from>
      <xdr:col>25</xdr:col>
      <xdr:colOff>542925</xdr:colOff>
      <xdr:row>49</xdr:row>
      <xdr:rowOff>38100</xdr:rowOff>
    </xdr:from>
    <xdr:to>
      <xdr:col>26</xdr:col>
      <xdr:colOff>685800</xdr:colOff>
      <xdr:row>52</xdr:row>
      <xdr:rowOff>114300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D507A904-5AB9-93C8-E13E-173B0A58D5E8}"/>
            </a:ext>
          </a:extLst>
        </xdr:cNvPr>
        <xdr:cNvSpPr/>
      </xdr:nvSpPr>
      <xdr:spPr>
        <a:xfrm>
          <a:off x="21497925" y="8905875"/>
          <a:ext cx="981075" cy="6191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C477-BB91-4A75-BC5B-A3749BA18A2D}">
  <dimension ref="A1:D10"/>
  <sheetViews>
    <sheetView zoomScale="250" zoomScaleNormal="250" workbookViewId="0">
      <selection activeCell="A9" sqref="A9"/>
    </sheetView>
  </sheetViews>
  <sheetFormatPr baseColWidth="10" defaultRowHeight="14.25" x14ac:dyDescent="0.2"/>
  <sheetData>
    <row r="1" spans="1:4" ht="26.25" x14ac:dyDescent="0.4">
      <c r="A1" s="53" t="s">
        <v>69</v>
      </c>
      <c r="B1" s="54"/>
      <c r="C1" s="54"/>
      <c r="D1" s="55"/>
    </row>
    <row r="2" spans="1:4" ht="26.25" x14ac:dyDescent="0.4">
      <c r="A2" s="53" t="s">
        <v>67</v>
      </c>
      <c r="B2" s="54"/>
      <c r="C2" s="54"/>
      <c r="D2" s="55"/>
    </row>
    <row r="3" spans="1:4" ht="26.25" x14ac:dyDescent="0.4">
      <c r="A3" s="53" t="s">
        <v>0</v>
      </c>
      <c r="B3" s="54"/>
      <c r="C3" s="54"/>
      <c r="D3" s="55"/>
    </row>
    <row r="4" spans="1:4" ht="26.25" x14ac:dyDescent="0.4">
      <c r="A4" s="53" t="s">
        <v>68</v>
      </c>
      <c r="B4" s="54"/>
      <c r="C4" s="54"/>
      <c r="D4" s="55"/>
    </row>
    <row r="5" spans="1:4" ht="26.25" x14ac:dyDescent="0.4">
      <c r="A5" s="53" t="s">
        <v>1</v>
      </c>
      <c r="B5" s="54"/>
      <c r="C5" s="54"/>
      <c r="D5" s="55"/>
    </row>
    <row r="6" spans="1:4" ht="26.25" x14ac:dyDescent="0.4">
      <c r="A6" s="55"/>
      <c r="B6" s="55"/>
      <c r="C6" s="55"/>
      <c r="D6" s="55"/>
    </row>
    <row r="7" spans="1:4" ht="26.25" x14ac:dyDescent="0.4">
      <c r="A7" s="55"/>
      <c r="B7" s="55"/>
      <c r="C7" s="55"/>
      <c r="D7" s="55"/>
    </row>
    <row r="8" spans="1:4" ht="26.25" x14ac:dyDescent="0.4">
      <c r="A8" s="55"/>
      <c r="B8" s="55"/>
      <c r="C8" s="55"/>
      <c r="D8" s="55"/>
    </row>
    <row r="9" spans="1:4" ht="26.25" x14ac:dyDescent="0.4">
      <c r="A9" s="55"/>
      <c r="B9" s="55"/>
      <c r="C9" s="55"/>
      <c r="D9" s="55"/>
    </row>
    <row r="10" spans="1:4" ht="26.25" x14ac:dyDescent="0.4">
      <c r="A10" s="55"/>
      <c r="B10" s="55"/>
      <c r="C10" s="55"/>
      <c r="D10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94F1-A31F-4988-ADB8-F4155DFF376A}">
  <dimension ref="A1:AR37"/>
  <sheetViews>
    <sheetView topLeftCell="O1" zoomScale="120" zoomScaleNormal="120" workbookViewId="0">
      <selection activeCell="T34" sqref="O33:T34"/>
    </sheetView>
  </sheetViews>
  <sheetFormatPr baseColWidth="10" defaultRowHeight="14.25" x14ac:dyDescent="0.2"/>
  <cols>
    <col min="5" max="7" width="5.875" customWidth="1"/>
    <col min="8" max="14" width="6" customWidth="1"/>
    <col min="15" max="16" width="11" customWidth="1"/>
    <col min="17" max="17" width="11" style="35" customWidth="1"/>
    <col min="18" max="20" width="11" customWidth="1"/>
    <col min="21" max="21" width="3.125" customWidth="1"/>
    <col min="22" max="22" width="21.25" bestFit="1" customWidth="1"/>
    <col min="30" max="30" width="21.25" bestFit="1" customWidth="1"/>
    <col min="31" max="31" width="13" bestFit="1" customWidth="1"/>
    <col min="38" max="38" width="21.75" bestFit="1" customWidth="1"/>
    <col min="39" max="39" width="13" bestFit="1" customWidth="1"/>
  </cols>
  <sheetData>
    <row r="1" spans="1:44" s="2" customFormat="1" ht="26.25" x14ac:dyDescent="0.4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4"/>
      <c r="S1" s="54"/>
      <c r="T1" s="54"/>
      <c r="U1" s="54"/>
    </row>
    <row r="2" spans="1:44" s="2" customFormat="1" ht="27" thickBot="1" x14ac:dyDescent="0.45">
      <c r="A2" s="53" t="s">
        <v>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  <c r="R2" s="54"/>
      <c r="S2" s="54"/>
      <c r="T2" s="54"/>
      <c r="U2" s="54"/>
      <c r="AE2" s="182">
        <f>+AE9+AE10+AE11</f>
        <v>13420</v>
      </c>
      <c r="AM2" s="182">
        <f>+AM9+AM10+AM11</f>
        <v>13420</v>
      </c>
    </row>
    <row r="3" spans="1:44" ht="15.75" thickBot="1" x14ac:dyDescent="0.3">
      <c r="A3" s="94" t="s">
        <v>54</v>
      </c>
      <c r="B3" s="95"/>
      <c r="C3" s="95"/>
      <c r="D3" s="96"/>
      <c r="R3" s="69" t="s">
        <v>5</v>
      </c>
      <c r="S3" s="6" t="s">
        <v>6</v>
      </c>
      <c r="T3" s="7" t="s">
        <v>7</v>
      </c>
      <c r="W3" s="69" t="s">
        <v>55</v>
      </c>
      <c r="X3" s="6" t="s">
        <v>4</v>
      </c>
      <c r="Y3" s="7" t="s">
        <v>56</v>
      </c>
      <c r="Z3" s="113" t="s">
        <v>61</v>
      </c>
      <c r="AA3" s="114"/>
      <c r="AB3" s="7" t="s">
        <v>56</v>
      </c>
      <c r="AE3" s="69" t="s">
        <v>55</v>
      </c>
      <c r="AF3" s="6" t="s">
        <v>4</v>
      </c>
      <c r="AG3" s="7" t="s">
        <v>56</v>
      </c>
      <c r="AH3" s="113" t="s">
        <v>61</v>
      </c>
      <c r="AI3" s="114"/>
      <c r="AJ3" s="7" t="s">
        <v>56</v>
      </c>
      <c r="AM3" s="69" t="s">
        <v>55</v>
      </c>
      <c r="AN3" s="6" t="s">
        <v>4</v>
      </c>
      <c r="AO3" s="7" t="s">
        <v>56</v>
      </c>
      <c r="AP3" s="113" t="s">
        <v>61</v>
      </c>
      <c r="AQ3" s="114"/>
      <c r="AR3" s="7" t="s">
        <v>56</v>
      </c>
    </row>
    <row r="4" spans="1:44" ht="15" x14ac:dyDescent="0.25">
      <c r="A4" s="115" t="s">
        <v>34</v>
      </c>
      <c r="B4" s="116"/>
      <c r="C4" s="116"/>
      <c r="D4" s="117" t="s">
        <v>70</v>
      </c>
      <c r="O4" s="3" t="s">
        <v>33</v>
      </c>
      <c r="P4" s="4"/>
      <c r="Q4" s="39">
        <v>0.8</v>
      </c>
      <c r="R4" s="91" t="s">
        <v>38</v>
      </c>
      <c r="S4" s="91" t="s">
        <v>38</v>
      </c>
      <c r="T4" s="91" t="s">
        <v>38</v>
      </c>
      <c r="V4" s="109" t="s">
        <v>60</v>
      </c>
      <c r="W4" s="110" t="s">
        <v>49</v>
      </c>
      <c r="X4" s="110" t="s">
        <v>49</v>
      </c>
      <c r="Y4" s="110" t="s">
        <v>49</v>
      </c>
      <c r="Z4" s="110" t="s">
        <v>47</v>
      </c>
      <c r="AA4" s="110" t="s">
        <v>48</v>
      </c>
      <c r="AB4" s="110" t="s">
        <v>49</v>
      </c>
      <c r="AD4" s="109" t="s">
        <v>60</v>
      </c>
      <c r="AE4" s="110" t="s">
        <v>49</v>
      </c>
      <c r="AF4" s="110" t="s">
        <v>49</v>
      </c>
      <c r="AG4" s="110" t="s">
        <v>49</v>
      </c>
      <c r="AH4" s="110" t="s">
        <v>47</v>
      </c>
      <c r="AI4" s="110" t="s">
        <v>48</v>
      </c>
      <c r="AJ4" s="110" t="s">
        <v>49</v>
      </c>
      <c r="AL4" s="109" t="s">
        <v>60</v>
      </c>
      <c r="AM4" s="110" t="s">
        <v>49</v>
      </c>
      <c r="AN4" s="110" t="s">
        <v>49</v>
      </c>
      <c r="AO4" s="110" t="s">
        <v>49</v>
      </c>
      <c r="AP4" s="110" t="s">
        <v>47</v>
      </c>
      <c r="AQ4" s="110" t="s">
        <v>48</v>
      </c>
      <c r="AR4" s="110" t="s">
        <v>49</v>
      </c>
    </row>
    <row r="5" spans="1:44" ht="15.75" thickBot="1" x14ac:dyDescent="0.3">
      <c r="A5" s="115" t="s">
        <v>42</v>
      </c>
      <c r="B5" s="141"/>
      <c r="C5" s="141"/>
      <c r="D5" s="142">
        <v>15000</v>
      </c>
      <c r="O5" s="8"/>
      <c r="P5" s="59"/>
      <c r="Q5" s="60"/>
      <c r="R5" s="74" t="s">
        <v>10</v>
      </c>
      <c r="S5" s="9" t="s">
        <v>10</v>
      </c>
      <c r="T5" s="10" t="s">
        <v>10</v>
      </c>
      <c r="V5" s="59"/>
      <c r="W5" s="9" t="s">
        <v>10</v>
      </c>
      <c r="X5" s="9" t="s">
        <v>10</v>
      </c>
      <c r="Y5" s="9" t="s">
        <v>10</v>
      </c>
      <c r="AB5" s="9" t="s">
        <v>10</v>
      </c>
      <c r="AD5" s="59"/>
      <c r="AE5" s="9" t="s">
        <v>10</v>
      </c>
      <c r="AF5" s="9" t="s">
        <v>10</v>
      </c>
      <c r="AG5" s="9" t="s">
        <v>10</v>
      </c>
      <c r="AJ5" s="9" t="s">
        <v>10</v>
      </c>
      <c r="AL5" s="59"/>
      <c r="AM5" s="9" t="s">
        <v>10</v>
      </c>
      <c r="AN5" s="9" t="s">
        <v>10</v>
      </c>
      <c r="AO5" s="9" t="s">
        <v>10</v>
      </c>
      <c r="AR5" s="9" t="s">
        <v>10</v>
      </c>
    </row>
    <row r="6" spans="1:44" ht="15.75" thickBot="1" x14ac:dyDescent="0.3">
      <c r="A6" s="115" t="s">
        <v>43</v>
      </c>
      <c r="B6" s="141"/>
      <c r="C6" s="141"/>
      <c r="D6" s="143">
        <v>0.8</v>
      </c>
      <c r="O6" s="14" t="s">
        <v>11</v>
      </c>
      <c r="P6" s="61"/>
      <c r="Q6" s="62"/>
      <c r="R6" s="75">
        <v>11379</v>
      </c>
      <c r="S6" s="15">
        <v>12458</v>
      </c>
      <c r="T6" s="16">
        <v>14244</v>
      </c>
      <c r="V6" s="112" t="s">
        <v>11</v>
      </c>
      <c r="W6" s="17">
        <v>12232</v>
      </c>
      <c r="X6" s="17">
        <v>9560</v>
      </c>
      <c r="Y6" s="15">
        <f>+W6+X6</f>
        <v>21792</v>
      </c>
      <c r="AB6" s="15">
        <f>+Y6+Z6-AA6</f>
        <v>21792</v>
      </c>
      <c r="AD6" s="112" t="s">
        <v>11</v>
      </c>
      <c r="AE6" s="17">
        <f>+W6</f>
        <v>12232</v>
      </c>
      <c r="AF6" s="17">
        <f>+X6</f>
        <v>9560</v>
      </c>
      <c r="AG6" s="15">
        <f>+AE6+AF6</f>
        <v>21792</v>
      </c>
      <c r="AJ6" s="15">
        <f>+AG6+AH6-AI6</f>
        <v>21792</v>
      </c>
      <c r="AL6" s="112" t="s">
        <v>11</v>
      </c>
      <c r="AM6" s="17">
        <f>+AE6</f>
        <v>12232</v>
      </c>
      <c r="AN6" s="17">
        <f t="shared" ref="AN6:AN11" si="0">+AF6</f>
        <v>9560</v>
      </c>
      <c r="AO6" s="15">
        <f>+AM6+AN6</f>
        <v>21792</v>
      </c>
      <c r="AR6" s="196">
        <f>+AO6+AP6-AQ6</f>
        <v>21792</v>
      </c>
    </row>
    <row r="7" spans="1:44" ht="15" x14ac:dyDescent="0.25">
      <c r="A7" s="133" t="s">
        <v>71</v>
      </c>
      <c r="B7" s="134"/>
      <c r="C7" s="135"/>
      <c r="D7" s="136" t="s">
        <v>73</v>
      </c>
      <c r="O7" s="14" t="s">
        <v>12</v>
      </c>
      <c r="P7" s="61"/>
      <c r="Q7" s="62"/>
      <c r="R7" s="75">
        <v>7881</v>
      </c>
      <c r="S7" s="15">
        <v>18769</v>
      </c>
      <c r="T7" s="16">
        <v>16516</v>
      </c>
      <c r="V7" s="112" t="s">
        <v>12</v>
      </c>
      <c r="W7" s="17">
        <v>10000</v>
      </c>
      <c r="X7" s="17">
        <f>18260-9560</f>
        <v>8700</v>
      </c>
      <c r="Y7" s="15">
        <f>+W7+X7</f>
        <v>18700</v>
      </c>
      <c r="AB7" s="15">
        <f>+Y7+Z7-AA7</f>
        <v>18700</v>
      </c>
      <c r="AD7" s="112" t="s">
        <v>12</v>
      </c>
      <c r="AE7" s="17">
        <f>+W7</f>
        <v>10000</v>
      </c>
      <c r="AF7" s="17">
        <f>+X7</f>
        <v>8700</v>
      </c>
      <c r="AG7" s="15">
        <f>+AE7+AF7</f>
        <v>18700</v>
      </c>
      <c r="AJ7" s="15">
        <f>+AG7+AH7-AI7</f>
        <v>18700</v>
      </c>
      <c r="AL7" s="112" t="s">
        <v>12</v>
      </c>
      <c r="AM7" s="17">
        <f t="shared" ref="AM7:AM8" si="1">+AE7</f>
        <v>10000</v>
      </c>
      <c r="AN7" s="193">
        <f t="shared" si="0"/>
        <v>8700</v>
      </c>
      <c r="AO7" s="15">
        <f>+AM7+AN7</f>
        <v>18700</v>
      </c>
      <c r="AP7" s="29">
        <f>+AQ11</f>
        <v>3420</v>
      </c>
      <c r="AR7" s="197">
        <f>+AO7+AP7-AQ7</f>
        <v>22120</v>
      </c>
    </row>
    <row r="8" spans="1:44" ht="15" thickBot="1" x14ac:dyDescent="0.25">
      <c r="A8" s="137" t="s">
        <v>72</v>
      </c>
      <c r="B8" s="138"/>
      <c r="C8" s="139"/>
      <c r="D8" s="140" t="s">
        <v>74</v>
      </c>
      <c r="O8" s="18" t="s">
        <v>13</v>
      </c>
      <c r="P8" s="63"/>
      <c r="Q8" s="64"/>
      <c r="R8" s="76">
        <f>+R6+R7</f>
        <v>19260</v>
      </c>
      <c r="S8" s="19">
        <f t="shared" ref="S8:T8" si="2">+S6+S7</f>
        <v>31227</v>
      </c>
      <c r="T8" s="20">
        <f t="shared" si="2"/>
        <v>30760</v>
      </c>
      <c r="V8" s="112" t="s">
        <v>59</v>
      </c>
      <c r="W8" s="17">
        <f>+C19</f>
        <v>4264</v>
      </c>
      <c r="X8" s="17">
        <v>0</v>
      </c>
      <c r="Y8" s="15">
        <f>+W8+X8</f>
        <v>4264</v>
      </c>
      <c r="AB8" s="15">
        <f>+Y8+Z8-AA8</f>
        <v>4264</v>
      </c>
      <c r="AD8" s="112" t="s">
        <v>59</v>
      </c>
      <c r="AE8" s="17">
        <f>+W8</f>
        <v>4264</v>
      </c>
      <c r="AF8" s="17">
        <f>+X8</f>
        <v>0</v>
      </c>
      <c r="AG8" s="15">
        <f>+AE8+AF8</f>
        <v>4264</v>
      </c>
      <c r="AJ8" s="15">
        <f>+AG8+AH8-AI8</f>
        <v>4264</v>
      </c>
      <c r="AL8" s="112" t="s">
        <v>59</v>
      </c>
      <c r="AM8" s="17">
        <f t="shared" si="1"/>
        <v>4264</v>
      </c>
      <c r="AN8" s="17">
        <f t="shared" si="0"/>
        <v>0</v>
      </c>
      <c r="AO8" s="15">
        <f>+AM8+AN8</f>
        <v>4264</v>
      </c>
      <c r="AR8" s="197">
        <f>+AO8+AP8-AQ8</f>
        <v>4264</v>
      </c>
    </row>
    <row r="9" spans="1:44" ht="15" x14ac:dyDescent="0.25">
      <c r="A9" s="11"/>
      <c r="B9" s="65"/>
      <c r="C9" s="147" t="s">
        <v>39</v>
      </c>
      <c r="D9" s="97" t="s">
        <v>40</v>
      </c>
      <c r="O9" s="11"/>
      <c r="P9" s="65"/>
      <c r="Q9" s="66"/>
      <c r="R9" s="77"/>
      <c r="S9" s="12"/>
      <c r="T9" s="13"/>
      <c r="V9" s="173" t="s">
        <v>58</v>
      </c>
      <c r="W9" s="174">
        <f>+C18</f>
        <v>10736</v>
      </c>
      <c r="X9" s="174">
        <v>0</v>
      </c>
      <c r="Y9" s="174">
        <f>+W9+X9</f>
        <v>10736</v>
      </c>
      <c r="Z9" s="175"/>
      <c r="AA9" s="176">
        <f>+Y9</f>
        <v>10736</v>
      </c>
      <c r="AB9" s="174">
        <f>+Y9+Z9-AA9</f>
        <v>0</v>
      </c>
      <c r="AD9" s="107" t="s">
        <v>62</v>
      </c>
      <c r="AE9" s="181">
        <f>+W9</f>
        <v>10736</v>
      </c>
      <c r="AF9" s="17">
        <f>+X9</f>
        <v>0</v>
      </c>
      <c r="AG9" s="15">
        <f>+AE9+AF9</f>
        <v>10736</v>
      </c>
      <c r="AI9" s="28">
        <f>+AE9</f>
        <v>10736</v>
      </c>
      <c r="AJ9" s="15">
        <f>+AG9+AH9-AI9</f>
        <v>0</v>
      </c>
      <c r="AL9" s="185" t="s">
        <v>64</v>
      </c>
      <c r="AM9" s="186">
        <f>+C13</f>
        <v>7500</v>
      </c>
      <c r="AN9" s="187">
        <f t="shared" si="0"/>
        <v>0</v>
      </c>
      <c r="AO9" s="187">
        <f>+AM9+AN9</f>
        <v>7500</v>
      </c>
      <c r="AP9" s="120"/>
      <c r="AQ9" s="188">
        <f>+AO9</f>
        <v>7500</v>
      </c>
      <c r="AR9" s="198">
        <f>+AO9+AP9-AQ9</f>
        <v>0</v>
      </c>
    </row>
    <row r="10" spans="1:44" ht="15" x14ac:dyDescent="0.25">
      <c r="A10" s="144" t="s">
        <v>35</v>
      </c>
      <c r="B10" s="183">
        <f>+D10-C10</f>
        <v>3420</v>
      </c>
      <c r="C10" s="146">
        <v>18260</v>
      </c>
      <c r="D10" s="148">
        <v>21680</v>
      </c>
      <c r="O10" s="14" t="s">
        <v>14</v>
      </c>
      <c r="P10" s="61"/>
      <c r="Q10" s="62"/>
      <c r="R10" s="75">
        <v>8300</v>
      </c>
      <c r="S10" s="15">
        <v>9377</v>
      </c>
      <c r="T10" s="16">
        <v>8116</v>
      </c>
      <c r="V10" s="112"/>
      <c r="W10" s="17"/>
      <c r="X10" s="17"/>
      <c r="Y10" s="15">
        <f>+W10+X10</f>
        <v>0</v>
      </c>
      <c r="AA10" s="28"/>
      <c r="AB10" s="15"/>
      <c r="AD10" s="192" t="s">
        <v>63</v>
      </c>
      <c r="AE10" s="193">
        <f>+D13-C18</f>
        <v>2684</v>
      </c>
      <c r="AF10" s="17"/>
      <c r="AG10" s="15">
        <f>+AE10+AF10</f>
        <v>2684</v>
      </c>
      <c r="AI10" s="28">
        <f>+AE10</f>
        <v>2684</v>
      </c>
      <c r="AJ10" s="15">
        <f>+AG10+AH10-AI10</f>
        <v>0</v>
      </c>
      <c r="AL10" s="190" t="s">
        <v>65</v>
      </c>
      <c r="AM10" s="189">
        <f>+D11</f>
        <v>2500</v>
      </c>
      <c r="AN10" s="189">
        <f t="shared" si="0"/>
        <v>0</v>
      </c>
      <c r="AO10" s="189">
        <f>+AM10+AN10</f>
        <v>2500</v>
      </c>
      <c r="AP10" s="130"/>
      <c r="AQ10" s="191"/>
      <c r="AR10" s="199">
        <f>+AO10+AP10-AQ10</f>
        <v>2500</v>
      </c>
    </row>
    <row r="11" spans="1:44" ht="15" x14ac:dyDescent="0.25">
      <c r="A11" s="144" t="s">
        <v>41</v>
      </c>
      <c r="B11" s="145"/>
      <c r="C11" s="146">
        <v>0</v>
      </c>
      <c r="D11" s="184">
        <v>2500</v>
      </c>
      <c r="O11" s="14" t="s">
        <v>15</v>
      </c>
      <c r="P11" s="61"/>
      <c r="Q11" s="62"/>
      <c r="R11" s="75">
        <v>0</v>
      </c>
      <c r="S11" s="15">
        <v>5196</v>
      </c>
      <c r="T11" s="16">
        <v>4181</v>
      </c>
      <c r="V11" s="112"/>
      <c r="W11" s="17"/>
      <c r="X11" s="17"/>
      <c r="Y11" s="15">
        <f>+W11+X11</f>
        <v>0</v>
      </c>
      <c r="AA11" s="28"/>
      <c r="AB11" s="15"/>
      <c r="AD11" s="112"/>
      <c r="AE11" s="112"/>
      <c r="AF11" s="17"/>
      <c r="AG11" s="15"/>
      <c r="AI11" s="28"/>
      <c r="AJ11" s="15"/>
      <c r="AL11" s="192" t="s">
        <v>66</v>
      </c>
      <c r="AM11" s="193">
        <f>+D10-C10</f>
        <v>3420</v>
      </c>
      <c r="AN11" s="193">
        <f t="shared" si="0"/>
        <v>0</v>
      </c>
      <c r="AO11" s="193">
        <f>+AM11+AN11</f>
        <v>3420</v>
      </c>
      <c r="AP11" s="194"/>
      <c r="AQ11" s="195">
        <f>+AO11</f>
        <v>3420</v>
      </c>
      <c r="AR11" s="200">
        <f>+AO11+AP11-AQ11</f>
        <v>0</v>
      </c>
    </row>
    <row r="12" spans="1:44" x14ac:dyDescent="0.2">
      <c r="A12" s="144" t="s">
        <v>36</v>
      </c>
      <c r="B12" s="145"/>
      <c r="C12" s="146">
        <v>-10760</v>
      </c>
      <c r="D12" s="148">
        <v>-10760</v>
      </c>
      <c r="O12" s="18" t="s">
        <v>16</v>
      </c>
      <c r="P12" s="63"/>
      <c r="Q12" s="64"/>
      <c r="R12" s="76">
        <f>+R10+R11</f>
        <v>8300</v>
      </c>
      <c r="S12" s="19">
        <f t="shared" ref="S12:T12" si="3">+S10+S11</f>
        <v>14573</v>
      </c>
      <c r="T12" s="20">
        <f t="shared" si="3"/>
        <v>12297</v>
      </c>
      <c r="V12" s="63" t="s">
        <v>13</v>
      </c>
      <c r="W12" s="19">
        <f>SUM(W6:W9)</f>
        <v>37232</v>
      </c>
      <c r="X12" s="19">
        <f>SUM(X6:X9)</f>
        <v>18260</v>
      </c>
      <c r="Y12" s="19">
        <f>SUM(Y6:Y9)</f>
        <v>55492</v>
      </c>
      <c r="AB12" s="19">
        <f>SUM(AB6:AB9)</f>
        <v>44756</v>
      </c>
      <c r="AD12" s="63" t="s">
        <v>13</v>
      </c>
      <c r="AE12" s="19">
        <f>SUM(AE6:AE10)</f>
        <v>39916</v>
      </c>
      <c r="AF12" s="19">
        <f>SUM(AF6:AF10)</f>
        <v>18260</v>
      </c>
      <c r="AG12" s="19">
        <f>SUM(AG6:AG10)</f>
        <v>58176</v>
      </c>
      <c r="AJ12" s="19">
        <f>SUM(AJ6:AJ10)</f>
        <v>44756</v>
      </c>
      <c r="AL12" s="63" t="s">
        <v>13</v>
      </c>
      <c r="AM12" s="19">
        <f>SUM(AM6:AM11)</f>
        <v>39916</v>
      </c>
      <c r="AN12" s="19">
        <f>SUM(AN6:AN10)</f>
        <v>18260</v>
      </c>
      <c r="AO12" s="19">
        <f>SUM(AO6:AO11)</f>
        <v>58176</v>
      </c>
      <c r="AR12" s="201">
        <f>SUM(AR6:AR11)</f>
        <v>50676</v>
      </c>
    </row>
    <row r="13" spans="1:44" ht="15" x14ac:dyDescent="0.25">
      <c r="A13" s="8" t="s">
        <v>37</v>
      </c>
      <c r="B13" s="65"/>
      <c r="C13" s="183">
        <f>+C10+C12</f>
        <v>7500</v>
      </c>
      <c r="D13" s="98">
        <f>SUM(D10:D12)</f>
        <v>13420</v>
      </c>
      <c r="O13" s="11"/>
      <c r="P13" s="65"/>
      <c r="Q13" s="66"/>
      <c r="R13" s="77"/>
      <c r="S13" s="12"/>
      <c r="T13" s="13"/>
      <c r="V13" s="112"/>
      <c r="W13" s="12"/>
      <c r="X13" s="12"/>
      <c r="Y13" s="12"/>
      <c r="AB13" s="12"/>
      <c r="AD13" s="112"/>
      <c r="AE13" s="12"/>
      <c r="AF13" s="12"/>
      <c r="AG13" s="12"/>
      <c r="AJ13" s="12"/>
      <c r="AL13" s="112"/>
      <c r="AM13" s="12"/>
      <c r="AN13" s="12"/>
      <c r="AO13" s="12"/>
      <c r="AR13" s="202"/>
    </row>
    <row r="14" spans="1:44" ht="15" x14ac:dyDescent="0.25">
      <c r="A14" s="11"/>
      <c r="B14" s="65"/>
      <c r="C14" s="178">
        <v>0.8</v>
      </c>
      <c r="D14" s="98">
        <f>+C14*D13</f>
        <v>10736</v>
      </c>
      <c r="O14" s="21" t="s">
        <v>17</v>
      </c>
      <c r="P14" s="67"/>
      <c r="Q14" s="68"/>
      <c r="R14" s="78">
        <v>2000</v>
      </c>
      <c r="S14" s="12">
        <v>2000</v>
      </c>
      <c r="T14" s="13">
        <v>2000</v>
      </c>
      <c r="V14" s="112" t="s">
        <v>14</v>
      </c>
      <c r="W14" s="17">
        <v>7232</v>
      </c>
      <c r="X14" s="17">
        <v>10760</v>
      </c>
      <c r="Y14" s="15">
        <f>+W14+X14</f>
        <v>17992</v>
      </c>
      <c r="AB14" s="15">
        <f>+Y14+Z14-AA14</f>
        <v>17992</v>
      </c>
      <c r="AD14" s="112" t="s">
        <v>14</v>
      </c>
      <c r="AE14" s="17">
        <f>+W14</f>
        <v>7232</v>
      </c>
      <c r="AF14" s="17">
        <f>+X14</f>
        <v>10760</v>
      </c>
      <c r="AG14" s="15">
        <f t="shared" ref="AG14:AG15" si="4">+AE14+AF14</f>
        <v>17992</v>
      </c>
      <c r="AJ14" s="15">
        <f>+AG14+AH14-AI14</f>
        <v>17992</v>
      </c>
      <c r="AL14" s="112" t="s">
        <v>14</v>
      </c>
      <c r="AM14" s="17">
        <f>+AE14</f>
        <v>7232</v>
      </c>
      <c r="AN14" s="17">
        <f t="shared" ref="AN14" si="5">+AF14</f>
        <v>10760</v>
      </c>
      <c r="AO14" s="15">
        <f t="shared" ref="AO14:AO15" si="6">+AM14+AN14</f>
        <v>17992</v>
      </c>
      <c r="AR14" s="197">
        <f>+AO14+AP14-AQ14</f>
        <v>17992</v>
      </c>
    </row>
    <row r="15" spans="1:44" ht="15" x14ac:dyDescent="0.25">
      <c r="A15" s="11"/>
      <c r="B15" s="65"/>
      <c r="C15" s="178">
        <v>0.2</v>
      </c>
      <c r="D15" s="98">
        <f>+D13*C15</f>
        <v>2684</v>
      </c>
      <c r="O15" s="21" t="s">
        <v>18</v>
      </c>
      <c r="P15" s="67"/>
      <c r="Q15" s="68"/>
      <c r="R15" s="78">
        <v>5500</v>
      </c>
      <c r="S15" s="12">
        <f>+R15+R16</f>
        <v>8960</v>
      </c>
      <c r="T15" s="13">
        <v>11654</v>
      </c>
      <c r="U15" s="28"/>
      <c r="V15" s="112" t="s">
        <v>15</v>
      </c>
      <c r="W15" s="17">
        <v>9000</v>
      </c>
      <c r="X15" s="17">
        <f>+R11</f>
        <v>0</v>
      </c>
      <c r="Y15" s="15">
        <f>+W15+X15</f>
        <v>9000</v>
      </c>
      <c r="AB15" s="15">
        <f>+Y15+Z15-AA15</f>
        <v>9000</v>
      </c>
      <c r="AD15" s="112" t="s">
        <v>15</v>
      </c>
      <c r="AE15" s="17">
        <f>+W15</f>
        <v>9000</v>
      </c>
      <c r="AF15" s="17">
        <f>+X15</f>
        <v>0</v>
      </c>
      <c r="AG15" s="15">
        <f t="shared" si="4"/>
        <v>9000</v>
      </c>
      <c r="AJ15" s="15">
        <f>+AG15+AH15-AI15</f>
        <v>9000</v>
      </c>
      <c r="AL15" s="112" t="s">
        <v>15</v>
      </c>
      <c r="AM15" s="17">
        <f>+AE15</f>
        <v>9000</v>
      </c>
      <c r="AN15" s="17">
        <f t="shared" ref="AN15" si="7">+AF15</f>
        <v>0</v>
      </c>
      <c r="AO15" s="15">
        <f t="shared" si="6"/>
        <v>9000</v>
      </c>
      <c r="AR15" s="197">
        <f>+AO15+AP15-AQ15</f>
        <v>9000</v>
      </c>
    </row>
    <row r="16" spans="1:44" ht="15" x14ac:dyDescent="0.25">
      <c r="A16" s="11"/>
      <c r="B16" s="65"/>
      <c r="C16" s="65"/>
      <c r="D16" s="98"/>
      <c r="O16" s="11" t="s">
        <v>19</v>
      </c>
      <c r="P16" s="65"/>
      <c r="Q16" s="66"/>
      <c r="R16" s="77">
        <v>3460</v>
      </c>
      <c r="S16" s="12">
        <v>5694</v>
      </c>
      <c r="T16" s="13">
        <v>4809</v>
      </c>
      <c r="V16" s="63" t="s">
        <v>16</v>
      </c>
      <c r="W16" s="19">
        <f>+W14+W15</f>
        <v>16232</v>
      </c>
      <c r="X16" s="19">
        <f t="shared" ref="X16" si="8">+X14+X15</f>
        <v>10760</v>
      </c>
      <c r="Y16" s="19">
        <f t="shared" ref="Y16" si="9">+Y14+Y15</f>
        <v>26992</v>
      </c>
      <c r="AB16" s="19">
        <f>+AB14+AB15</f>
        <v>26992</v>
      </c>
      <c r="AD16" s="63" t="s">
        <v>16</v>
      </c>
      <c r="AE16" s="19">
        <f>+AE14+AE15</f>
        <v>16232</v>
      </c>
      <c r="AF16" s="19">
        <f t="shared" ref="AF16" si="10">+AF14+AF15</f>
        <v>10760</v>
      </c>
      <c r="AG16" s="19">
        <f t="shared" ref="AG16" si="11">+AG14+AG15</f>
        <v>26992</v>
      </c>
      <c r="AJ16" s="19">
        <f>+AJ14+AJ15</f>
        <v>26992</v>
      </c>
      <c r="AL16" s="63" t="s">
        <v>16</v>
      </c>
      <c r="AM16" s="19">
        <f>+AM14+AM15</f>
        <v>16232</v>
      </c>
      <c r="AN16" s="19">
        <f t="shared" ref="AN16" si="12">+AN14+AN15</f>
        <v>10760</v>
      </c>
      <c r="AO16" s="19">
        <f t="shared" ref="AO16" si="13">+AO14+AO15</f>
        <v>26992</v>
      </c>
      <c r="AR16" s="201">
        <f>+AR14+AR15</f>
        <v>26992</v>
      </c>
    </row>
    <row r="17" spans="1:44" ht="15.75" thickBot="1" x14ac:dyDescent="0.3">
      <c r="A17" s="149" t="s">
        <v>49</v>
      </c>
      <c r="B17" s="150"/>
      <c r="C17" s="151" t="s">
        <v>47</v>
      </c>
      <c r="D17" s="152" t="s">
        <v>48</v>
      </c>
      <c r="O17" s="14" t="s">
        <v>20</v>
      </c>
      <c r="P17" s="61"/>
      <c r="Q17" s="62"/>
      <c r="R17" s="79">
        <f>SUM(R14:R16)</f>
        <v>10960</v>
      </c>
      <c r="S17" s="22">
        <f t="shared" ref="S17:T17" si="14">SUM(S14:S16)</f>
        <v>16654</v>
      </c>
      <c r="T17" s="23">
        <f t="shared" si="14"/>
        <v>18463</v>
      </c>
      <c r="V17" s="65"/>
      <c r="W17" s="12"/>
      <c r="X17" s="12"/>
      <c r="Y17" s="12"/>
      <c r="AB17" s="12"/>
      <c r="AD17" s="65"/>
      <c r="AE17" s="12"/>
      <c r="AF17" s="12"/>
      <c r="AG17" s="12"/>
      <c r="AJ17" s="12"/>
      <c r="AL17" s="65"/>
      <c r="AM17" s="12"/>
      <c r="AN17" s="12"/>
      <c r="AO17" s="12"/>
      <c r="AR17" s="202"/>
    </row>
    <row r="18" spans="1:44" ht="15.75" thickBot="1" x14ac:dyDescent="0.3">
      <c r="A18" s="169" t="s">
        <v>45</v>
      </c>
      <c r="B18" s="170"/>
      <c r="C18" s="171">
        <f>+D6*D13</f>
        <v>10736</v>
      </c>
      <c r="D18" s="172"/>
      <c r="E18" s="1" t="s">
        <v>80</v>
      </c>
      <c r="O18" s="24" t="s">
        <v>21</v>
      </c>
      <c r="P18" s="25"/>
      <c r="Q18" s="37"/>
      <c r="R18" s="80">
        <f>+R12+R17</f>
        <v>19260</v>
      </c>
      <c r="S18" s="26">
        <f t="shared" ref="S18:T18" si="15">+S12+S17</f>
        <v>31227</v>
      </c>
      <c r="T18" s="27">
        <f t="shared" si="15"/>
        <v>30760</v>
      </c>
      <c r="V18" s="108" t="s">
        <v>17</v>
      </c>
      <c r="W18" s="111">
        <v>8000</v>
      </c>
      <c r="X18" s="174">
        <f>+R14</f>
        <v>2000</v>
      </c>
      <c r="Y18" s="15">
        <f>+W18+X18</f>
        <v>10000</v>
      </c>
      <c r="Z18" s="176">
        <f>+X18</f>
        <v>2000</v>
      </c>
      <c r="AA18" s="175"/>
      <c r="AB18" s="15">
        <f>+Y18+AA18-Z18</f>
        <v>8000</v>
      </c>
      <c r="AD18" s="108" t="s">
        <v>17</v>
      </c>
      <c r="AE18" s="17">
        <f>+W18</f>
        <v>8000</v>
      </c>
      <c r="AF18" s="180">
        <f>+X18</f>
        <v>2000</v>
      </c>
      <c r="AG18" s="15">
        <f t="shared" ref="AG18:AG21" si="16">+AE18+AF18</f>
        <v>10000</v>
      </c>
      <c r="AH18" s="28">
        <f>+AF18</f>
        <v>2000</v>
      </c>
      <c r="AJ18" s="15">
        <f>+AG18+AI18-AH18</f>
        <v>8000</v>
      </c>
      <c r="AL18" s="108" t="s">
        <v>17</v>
      </c>
      <c r="AM18" s="17">
        <f>+AE18</f>
        <v>8000</v>
      </c>
      <c r="AN18" s="187">
        <f t="shared" ref="AN18" si="17">+AF18</f>
        <v>2000</v>
      </c>
      <c r="AO18" s="15">
        <f t="shared" ref="AO18:AO21" si="18">+AM18+AN18</f>
        <v>10000</v>
      </c>
      <c r="AP18" s="28">
        <f>+AN18</f>
        <v>2000</v>
      </c>
      <c r="AR18" s="205">
        <f>+AO18+AQ18-AP18</f>
        <v>8000</v>
      </c>
    </row>
    <row r="19" spans="1:44" ht="15.75" thickBot="1" x14ac:dyDescent="0.3">
      <c r="A19" s="169" t="s">
        <v>46</v>
      </c>
      <c r="B19" s="170"/>
      <c r="C19" s="171">
        <f>+D20-C18</f>
        <v>4264</v>
      </c>
      <c r="D19" s="172"/>
      <c r="E19" t="s">
        <v>59</v>
      </c>
      <c r="R19" s="28">
        <f t="shared" ref="R19" si="19">+R8-R18</f>
        <v>0</v>
      </c>
      <c r="S19" s="28">
        <f>+S8-S18</f>
        <v>0</v>
      </c>
      <c r="T19" s="28">
        <f t="shared" ref="T19" si="20">+T8-T18</f>
        <v>0</v>
      </c>
      <c r="V19" s="108" t="s">
        <v>18</v>
      </c>
      <c r="W19" s="111">
        <v>3000</v>
      </c>
      <c r="X19" s="174">
        <f>+R15</f>
        <v>5500</v>
      </c>
      <c r="Y19" s="15">
        <f>+W19+X19</f>
        <v>8500</v>
      </c>
      <c r="Z19" s="176">
        <f>+X19</f>
        <v>5500</v>
      </c>
      <c r="AA19" s="175"/>
      <c r="AB19" s="15">
        <f>+Y19+AA19-Z19</f>
        <v>3000</v>
      </c>
      <c r="AD19" s="108" t="s">
        <v>18</v>
      </c>
      <c r="AE19" s="17">
        <f>+W19</f>
        <v>3000</v>
      </c>
      <c r="AF19" s="180">
        <f t="shared" ref="AF19:AF21" si="21">+X19</f>
        <v>5500</v>
      </c>
      <c r="AG19" s="15">
        <f t="shared" si="16"/>
        <v>8500</v>
      </c>
      <c r="AH19" s="28">
        <f>+AF19</f>
        <v>5500</v>
      </c>
      <c r="AJ19" s="15">
        <f>+AG19+AI19-AH19</f>
        <v>3000</v>
      </c>
      <c r="AL19" s="108" t="s">
        <v>18</v>
      </c>
      <c r="AM19" s="17">
        <f t="shared" ref="AM19:AM21" si="22">+AE19</f>
        <v>3000</v>
      </c>
      <c r="AN19" s="187">
        <f t="shared" ref="AN19:AN21" si="23">+AF19</f>
        <v>5500</v>
      </c>
      <c r="AO19" s="15">
        <f t="shared" si="18"/>
        <v>8500</v>
      </c>
      <c r="AP19" s="28">
        <f>+AN19</f>
        <v>5500</v>
      </c>
      <c r="AR19" s="200">
        <f>+AO19+AQ19-AP19</f>
        <v>3000</v>
      </c>
    </row>
    <row r="20" spans="1:44" ht="15.75" thickBot="1" x14ac:dyDescent="0.3">
      <c r="A20" s="169" t="s">
        <v>44</v>
      </c>
      <c r="B20" s="170"/>
      <c r="C20" s="171"/>
      <c r="D20" s="172">
        <f>+D5</f>
        <v>15000</v>
      </c>
      <c r="E20" s="1" t="s">
        <v>79</v>
      </c>
      <c r="O20" s="3" t="s">
        <v>4</v>
      </c>
      <c r="P20" s="5"/>
      <c r="Q20" s="36"/>
      <c r="R20" s="69" t="s">
        <v>5</v>
      </c>
      <c r="S20" s="6" t="s">
        <v>6</v>
      </c>
      <c r="T20" s="7" t="s">
        <v>7</v>
      </c>
      <c r="V20" s="65" t="s">
        <v>19</v>
      </c>
      <c r="W20" s="12">
        <v>10000</v>
      </c>
      <c r="X20" s="174">
        <v>0</v>
      </c>
      <c r="Y20" s="15">
        <f>+W20+X20</f>
        <v>10000</v>
      </c>
      <c r="Z20" s="176">
        <f>+X20</f>
        <v>0</v>
      </c>
      <c r="AA20" s="175"/>
      <c r="AB20" s="15">
        <f>+Y20+AA20-Z20</f>
        <v>10000</v>
      </c>
      <c r="AD20" s="65" t="s">
        <v>19</v>
      </c>
      <c r="AE20" s="17">
        <f>+W20</f>
        <v>10000</v>
      </c>
      <c r="AF20" s="17">
        <f t="shared" si="21"/>
        <v>0</v>
      </c>
      <c r="AG20" s="15">
        <f t="shared" si="16"/>
        <v>10000</v>
      </c>
      <c r="AH20" s="28"/>
      <c r="AJ20" s="15">
        <f>+AG20+AI20-AH20</f>
        <v>10000</v>
      </c>
      <c r="AL20" s="65" t="s">
        <v>19</v>
      </c>
      <c r="AM20" s="17">
        <f t="shared" si="22"/>
        <v>10000</v>
      </c>
      <c r="AN20" s="187">
        <f t="shared" si="23"/>
        <v>0</v>
      </c>
      <c r="AO20" s="15">
        <f t="shared" si="18"/>
        <v>10000</v>
      </c>
      <c r="AP20" s="28"/>
      <c r="AR20" s="200">
        <f>+AO20+AQ20-AP20</f>
        <v>10000</v>
      </c>
    </row>
    <row r="21" spans="1:44" ht="15.75" thickBot="1" x14ac:dyDescent="0.3">
      <c r="A21" s="11"/>
      <c r="B21" s="65"/>
      <c r="C21" s="65"/>
      <c r="D21" s="31"/>
      <c r="O21" s="40"/>
      <c r="P21" s="41"/>
      <c r="Q21" s="42"/>
      <c r="R21" s="69" t="s">
        <v>28</v>
      </c>
      <c r="S21" s="6" t="s">
        <v>27</v>
      </c>
      <c r="T21" s="7" t="s">
        <v>27</v>
      </c>
      <c r="V21" s="65" t="s">
        <v>57</v>
      </c>
      <c r="W21" s="12">
        <v>0</v>
      </c>
      <c r="X21" s="174"/>
      <c r="Y21" s="15">
        <f>+W21+X21</f>
        <v>0</v>
      </c>
      <c r="Z21" s="176">
        <f>+X21</f>
        <v>0</v>
      </c>
      <c r="AA21" s="175"/>
      <c r="AB21" s="15">
        <f>+Y21+AA21-Z21</f>
        <v>0</v>
      </c>
      <c r="AD21" s="192" t="s">
        <v>57</v>
      </c>
      <c r="AE21" s="193">
        <f>+D13*(1-D6)</f>
        <v>2683.9999999999995</v>
      </c>
      <c r="AF21" s="17">
        <f t="shared" si="21"/>
        <v>0</v>
      </c>
      <c r="AG21" s="15">
        <f t="shared" si="16"/>
        <v>2683.9999999999995</v>
      </c>
      <c r="AH21" s="28"/>
      <c r="AJ21" s="15">
        <f>+AG21+AI21-AH21</f>
        <v>2683.9999999999995</v>
      </c>
      <c r="AL21" s="65" t="s">
        <v>57</v>
      </c>
      <c r="AM21" s="17">
        <f t="shared" si="22"/>
        <v>2683.9999999999995</v>
      </c>
      <c r="AN21" s="187">
        <f t="shared" si="23"/>
        <v>0</v>
      </c>
      <c r="AO21" s="15">
        <f t="shared" si="18"/>
        <v>2683.9999999999995</v>
      </c>
      <c r="AP21" s="28"/>
      <c r="AR21" s="206">
        <f>+AO21+AQ21-AP21</f>
        <v>2683.9999999999995</v>
      </c>
    </row>
    <row r="22" spans="1:44" ht="15" x14ac:dyDescent="0.25">
      <c r="A22" s="99" t="s">
        <v>50</v>
      </c>
      <c r="B22" s="100"/>
      <c r="C22" s="101" t="s">
        <v>47</v>
      </c>
      <c r="D22" s="102" t="s">
        <v>48</v>
      </c>
      <c r="O22" s="11" t="s">
        <v>22</v>
      </c>
      <c r="R22" s="70">
        <v>10000</v>
      </c>
      <c r="S22" s="71">
        <v>13000</v>
      </c>
      <c r="T22" s="30">
        <v>12500</v>
      </c>
      <c r="V22" s="61" t="s">
        <v>20</v>
      </c>
      <c r="W22" s="22">
        <f>SUM(W18:W21)</f>
        <v>21000</v>
      </c>
      <c r="X22" s="22">
        <f>SUM(X18:X21)</f>
        <v>7500</v>
      </c>
      <c r="Y22" s="22">
        <f>SUM(Y18:Y21)</f>
        <v>28500</v>
      </c>
      <c r="AB22" s="22">
        <f>SUM(AB18:AB21)</f>
        <v>21000</v>
      </c>
      <c r="AD22" s="61" t="s">
        <v>20</v>
      </c>
      <c r="AE22" s="22">
        <f>SUM(AE18:AE21)</f>
        <v>23684</v>
      </c>
      <c r="AF22" s="22">
        <f>SUM(AF18:AF21)</f>
        <v>7500</v>
      </c>
      <c r="AG22" s="22">
        <f>SUM(AG18:AG21)</f>
        <v>31184</v>
      </c>
      <c r="AJ22" s="22">
        <f>SUM(AJ18:AJ21)</f>
        <v>23684</v>
      </c>
      <c r="AL22" s="61" t="s">
        <v>20</v>
      </c>
      <c r="AM22" s="22">
        <f>SUM(AM18:AM21)</f>
        <v>23684</v>
      </c>
      <c r="AN22" s="22">
        <f>SUM(AN18:AN21)</f>
        <v>7500</v>
      </c>
      <c r="AO22" s="22">
        <f>SUM(AO18:AO21)</f>
        <v>31184</v>
      </c>
      <c r="AR22" s="203">
        <f>SUM(AR18:AR21)</f>
        <v>23684</v>
      </c>
    </row>
    <row r="23" spans="1:44" ht="15" thickBot="1" x14ac:dyDescent="0.25">
      <c r="A23" s="11" t="s">
        <v>45</v>
      </c>
      <c r="B23" s="65"/>
      <c r="C23" s="71">
        <f>+D24</f>
        <v>2768</v>
      </c>
      <c r="D23" s="30"/>
      <c r="O23" s="11" t="s">
        <v>23</v>
      </c>
      <c r="R23" s="70">
        <v>-4200</v>
      </c>
      <c r="S23" s="71">
        <v>-4870</v>
      </c>
      <c r="T23" s="30">
        <v>-5641</v>
      </c>
      <c r="V23" s="63" t="s">
        <v>21</v>
      </c>
      <c r="W23" s="19">
        <f>+W16+W22</f>
        <v>37232</v>
      </c>
      <c r="X23" s="19">
        <f>+X16+X22</f>
        <v>18260</v>
      </c>
      <c r="Y23" s="19">
        <f>+Y16+Y22</f>
        <v>55492</v>
      </c>
      <c r="AB23" s="19">
        <f>+AB16+AB22</f>
        <v>47992</v>
      </c>
      <c r="AD23" s="63" t="s">
        <v>21</v>
      </c>
      <c r="AE23" s="19">
        <f>+AE16+AE22</f>
        <v>39916</v>
      </c>
      <c r="AF23" s="19">
        <f>+AF16+AF22</f>
        <v>18260</v>
      </c>
      <c r="AG23" s="19">
        <f>+AG16+AG22</f>
        <v>58176</v>
      </c>
      <c r="AJ23" s="19">
        <f>+AJ16+AJ22</f>
        <v>50676</v>
      </c>
      <c r="AL23" s="63" t="s">
        <v>21</v>
      </c>
      <c r="AM23" s="19">
        <f>+AM16+AM22</f>
        <v>39916</v>
      </c>
      <c r="AN23" s="19">
        <f>+AN16+AN22</f>
        <v>18260</v>
      </c>
      <c r="AO23" s="19">
        <f>+AO16+AO22</f>
        <v>58176</v>
      </c>
      <c r="AR23" s="204">
        <f>+AR16+AR22</f>
        <v>50676</v>
      </c>
    </row>
    <row r="24" spans="1:44" ht="15" x14ac:dyDescent="0.25">
      <c r="A24" s="11" t="s">
        <v>51</v>
      </c>
      <c r="B24" s="65"/>
      <c r="C24" s="71"/>
      <c r="D24" s="30">
        <f>+R25*D6</f>
        <v>2768</v>
      </c>
      <c r="O24" s="11" t="s">
        <v>24</v>
      </c>
      <c r="R24" s="11">
        <v>-2340</v>
      </c>
      <c r="S24" s="65">
        <v>-2436</v>
      </c>
      <c r="T24" s="31">
        <v>-2050</v>
      </c>
      <c r="W24" s="28">
        <f>+W12-W23</f>
        <v>0</v>
      </c>
      <c r="X24" s="28">
        <f>+X12-X23</f>
        <v>0</v>
      </c>
      <c r="Y24" s="28">
        <f>+Y12-Y23</f>
        <v>0</v>
      </c>
      <c r="AB24" s="28">
        <f>+AB12-AB23</f>
        <v>-3236</v>
      </c>
      <c r="AE24" s="28">
        <f>+AE12-AE23</f>
        <v>0</v>
      </c>
      <c r="AF24" s="28">
        <f>+AF12-AF23</f>
        <v>0</v>
      </c>
      <c r="AG24" s="28">
        <f>+AG12-AG23</f>
        <v>0</v>
      </c>
      <c r="AJ24" s="179">
        <f>+AJ12-AJ23</f>
        <v>-5920</v>
      </c>
      <c r="AM24" s="28">
        <f>+AM12-AM23</f>
        <v>0</v>
      </c>
      <c r="AN24" s="28">
        <f>+AN12-AN23</f>
        <v>0</v>
      </c>
      <c r="AO24" s="28">
        <f>+AO12-AO23</f>
        <v>0</v>
      </c>
      <c r="AR24" s="28">
        <f>+AR12-AR23</f>
        <v>0</v>
      </c>
    </row>
    <row r="25" spans="1:44" ht="15.75" thickBot="1" x14ac:dyDescent="0.3">
      <c r="A25" s="11"/>
      <c r="B25" s="65"/>
      <c r="C25" s="71"/>
      <c r="D25" s="30"/>
      <c r="O25" s="32"/>
      <c r="P25" s="33"/>
      <c r="Q25" s="38"/>
      <c r="R25" s="72">
        <f>SUM(R22:R24)</f>
        <v>3460</v>
      </c>
      <c r="S25" s="34">
        <f t="shared" ref="S25:T25" si="24">SUM(S22:S24)</f>
        <v>5694</v>
      </c>
      <c r="T25" s="73">
        <f t="shared" si="24"/>
        <v>4809</v>
      </c>
      <c r="Z25" s="177">
        <f>SUM(Z5:Z24)</f>
        <v>7500</v>
      </c>
      <c r="AA25" s="177">
        <f>SUM(AA5:AA24)</f>
        <v>10736</v>
      </c>
    </row>
    <row r="26" spans="1:44" ht="15" x14ac:dyDescent="0.25">
      <c r="A26" s="99" t="s">
        <v>52</v>
      </c>
      <c r="B26" s="100"/>
      <c r="C26" s="101" t="s">
        <v>47</v>
      </c>
      <c r="D26" s="102" t="s">
        <v>48</v>
      </c>
      <c r="R26" s="28">
        <f>+R16-R25</f>
        <v>0</v>
      </c>
      <c r="S26" s="28">
        <f>+S16-S25</f>
        <v>0</v>
      </c>
      <c r="T26" s="28">
        <f>+T16-T25</f>
        <v>0</v>
      </c>
    </row>
    <row r="27" spans="1:44" ht="15.75" thickBot="1" x14ac:dyDescent="0.3">
      <c r="A27" s="11" t="s">
        <v>45</v>
      </c>
      <c r="B27" s="65"/>
      <c r="C27" s="71">
        <f>+D28</f>
        <v>4555.2</v>
      </c>
      <c r="D27" s="30"/>
      <c r="R27" s="165"/>
      <c r="S27" s="165"/>
      <c r="T27" s="165"/>
    </row>
    <row r="28" spans="1:44" ht="15" x14ac:dyDescent="0.25">
      <c r="A28" s="11" t="s">
        <v>51</v>
      </c>
      <c r="B28" s="65"/>
      <c r="C28" s="71"/>
      <c r="D28" s="30">
        <f>+S25*D6</f>
        <v>4555.2</v>
      </c>
      <c r="O28" s="43" t="s">
        <v>25</v>
      </c>
      <c r="P28" s="44"/>
      <c r="Q28" s="45">
        <f>1-Q4</f>
        <v>0.19999999999999996</v>
      </c>
      <c r="R28" s="46">
        <f>+R25*Q28</f>
        <v>691.99999999999989</v>
      </c>
      <c r="S28" s="46">
        <f>+S25*Q28</f>
        <v>1138.7999999999997</v>
      </c>
      <c r="T28" s="47">
        <f>+Q28*T25</f>
        <v>961.79999999999984</v>
      </c>
    </row>
    <row r="29" spans="1:44" ht="15.75" thickBot="1" x14ac:dyDescent="0.3">
      <c r="A29" s="11"/>
      <c r="B29" s="65"/>
      <c r="C29" s="65"/>
      <c r="D29" s="31"/>
      <c r="O29" s="48" t="s">
        <v>26</v>
      </c>
      <c r="P29" s="49"/>
      <c r="Q29" s="50"/>
      <c r="R29" s="51">
        <v>0</v>
      </c>
      <c r="S29" s="51">
        <f>+R28</f>
        <v>691.99999999999989</v>
      </c>
      <c r="T29" s="52">
        <f>+S28+S29</f>
        <v>1830.7999999999997</v>
      </c>
    </row>
    <row r="30" spans="1:44" ht="15" x14ac:dyDescent="0.25">
      <c r="A30" s="99" t="s">
        <v>53</v>
      </c>
      <c r="B30" s="100"/>
      <c r="C30" s="101" t="s">
        <v>47</v>
      </c>
      <c r="D30" s="102" t="s">
        <v>48</v>
      </c>
    </row>
    <row r="31" spans="1:44" ht="15.75" thickBot="1" x14ac:dyDescent="0.3">
      <c r="A31" s="11" t="s">
        <v>45</v>
      </c>
      <c r="B31" s="65"/>
      <c r="C31" s="71">
        <f>+D32</f>
        <v>3847.2000000000003</v>
      </c>
      <c r="D31" s="30"/>
      <c r="O31" s="1" t="s">
        <v>18</v>
      </c>
    </row>
    <row r="32" spans="1:44" ht="15" thickBot="1" x14ac:dyDescent="0.25">
      <c r="A32" s="103" t="s">
        <v>51</v>
      </c>
      <c r="B32" s="104"/>
      <c r="C32" s="105"/>
      <c r="D32" s="106">
        <f>+T25*D6</f>
        <v>3847.2000000000003</v>
      </c>
      <c r="O32" s="81" t="s">
        <v>29</v>
      </c>
      <c r="P32" s="82"/>
      <c r="Q32" s="83"/>
      <c r="R32" s="84">
        <f>+R15</f>
        <v>5500</v>
      </c>
      <c r="S32" s="84">
        <f>+R35</f>
        <v>8960</v>
      </c>
      <c r="T32" s="85">
        <f>+S35</f>
        <v>14654</v>
      </c>
    </row>
    <row r="33" spans="1:21" ht="15" x14ac:dyDescent="0.25">
      <c r="O33" s="207" t="s">
        <v>30</v>
      </c>
      <c r="P33" s="192"/>
      <c r="Q33" s="208"/>
      <c r="R33" s="209">
        <f>+R16</f>
        <v>3460</v>
      </c>
      <c r="S33" s="209">
        <f>+S16</f>
        <v>5694</v>
      </c>
      <c r="T33" s="210">
        <f>+T16</f>
        <v>4809</v>
      </c>
    </row>
    <row r="34" spans="1:21" ht="15" x14ac:dyDescent="0.25">
      <c r="A34" s="166" t="s">
        <v>103</v>
      </c>
      <c r="B34" s="167"/>
      <c r="C34" s="167"/>
      <c r="D34" s="167"/>
      <c r="O34" s="207" t="s">
        <v>31</v>
      </c>
      <c r="P34" s="192"/>
      <c r="Q34" s="208"/>
      <c r="R34" s="192">
        <v>0</v>
      </c>
      <c r="S34" s="192">
        <v>0</v>
      </c>
      <c r="T34" s="211">
        <v>-3000</v>
      </c>
    </row>
    <row r="35" spans="1:21" ht="15" thickBot="1" x14ac:dyDescent="0.25">
      <c r="A35" s="167" t="s">
        <v>104</v>
      </c>
      <c r="B35" s="167"/>
      <c r="C35" s="167"/>
      <c r="D35" s="168">
        <f>+C18+C23</f>
        <v>13504</v>
      </c>
      <c r="O35" s="86" t="s">
        <v>32</v>
      </c>
      <c r="P35" s="87"/>
      <c r="Q35" s="88"/>
      <c r="R35" s="89">
        <f>SUM(R32:R34)</f>
        <v>8960</v>
      </c>
      <c r="S35" s="89">
        <f t="shared" ref="S35:T35" si="25">SUM(S32:S34)</f>
        <v>14654</v>
      </c>
      <c r="T35" s="90">
        <f t="shared" si="25"/>
        <v>16463</v>
      </c>
      <c r="U35" s="28"/>
    </row>
    <row r="36" spans="1:21" x14ac:dyDescent="0.2">
      <c r="A36" s="167" t="s">
        <v>105</v>
      </c>
      <c r="B36" s="167"/>
      <c r="C36" s="167"/>
      <c r="D36" s="168">
        <f>+D35+C27</f>
        <v>18059.2</v>
      </c>
      <c r="U36" s="28"/>
    </row>
    <row r="37" spans="1:21" x14ac:dyDescent="0.2">
      <c r="A37" s="167" t="s">
        <v>106</v>
      </c>
      <c r="B37" s="167"/>
      <c r="C37" s="167"/>
      <c r="D37" s="168">
        <f>+D36+C31</f>
        <v>21906.400000000001</v>
      </c>
    </row>
  </sheetData>
  <mergeCells count="3">
    <mergeCell ref="Z3:AA3"/>
    <mergeCell ref="AH3:AI3"/>
    <mergeCell ref="AP3:AQ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F35C-735A-40C6-A472-E2D3571DC923}">
  <dimension ref="A1:B12"/>
  <sheetViews>
    <sheetView zoomScale="250" zoomScaleNormal="250" workbookViewId="0">
      <selection activeCell="A12" sqref="A12"/>
    </sheetView>
  </sheetViews>
  <sheetFormatPr baseColWidth="10" defaultRowHeight="14.25" x14ac:dyDescent="0.2"/>
  <cols>
    <col min="1" max="1" width="15.25" bestFit="1" customWidth="1"/>
    <col min="2" max="2" width="14.625" bestFit="1" customWidth="1"/>
  </cols>
  <sheetData>
    <row r="1" spans="1:2" x14ac:dyDescent="0.2">
      <c r="A1" s="121">
        <v>1</v>
      </c>
      <c r="B1" s="118">
        <v>1</v>
      </c>
    </row>
    <row r="2" spans="1:2" ht="15" x14ac:dyDescent="0.25">
      <c r="A2" s="122" t="s">
        <v>76</v>
      </c>
      <c r="B2" s="132" t="s">
        <v>77</v>
      </c>
    </row>
    <row r="3" spans="1:2" x14ac:dyDescent="0.2">
      <c r="A3" s="123"/>
      <c r="B3" s="120"/>
    </row>
    <row r="4" spans="1:2" ht="15" x14ac:dyDescent="0.25">
      <c r="A4" s="131" t="s">
        <v>75</v>
      </c>
      <c r="B4" s="119" t="s">
        <v>78</v>
      </c>
    </row>
    <row r="5" spans="1:2" ht="15" thickBot="1" x14ac:dyDescent="0.25"/>
    <row r="6" spans="1:2" x14ac:dyDescent="0.2">
      <c r="A6" s="124">
        <v>1</v>
      </c>
    </row>
    <row r="7" spans="1:2" x14ac:dyDescent="0.2">
      <c r="A7" s="125" t="s">
        <v>76</v>
      </c>
    </row>
    <row r="8" spans="1:2" x14ac:dyDescent="0.2">
      <c r="A8" s="126"/>
    </row>
    <row r="9" spans="1:2" x14ac:dyDescent="0.2">
      <c r="A9" s="126" t="s">
        <v>75</v>
      </c>
    </row>
    <row r="10" spans="1:2" x14ac:dyDescent="0.2">
      <c r="A10" s="127"/>
    </row>
    <row r="11" spans="1:2" x14ac:dyDescent="0.2">
      <c r="A11" s="128">
        <v>1</v>
      </c>
    </row>
    <row r="12" spans="1:2" ht="15" thickBot="1" x14ac:dyDescent="0.25">
      <c r="A12" s="129" t="s">
        <v>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56D8-0F42-4C3A-9005-0632379D863B}">
  <dimension ref="A1"/>
  <sheetViews>
    <sheetView workbookViewId="0">
      <selection activeCell="K29" sqref="K29"/>
    </sheetView>
  </sheetViews>
  <sheetFormatPr baseColWidth="10" defaultRowHeight="14.2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82E-7769-4E5D-9756-3DB8AB6A2C99}">
  <dimension ref="B2:O23"/>
  <sheetViews>
    <sheetView zoomScale="145" zoomScaleNormal="145" workbookViewId="0">
      <selection activeCell="H10" sqref="H10"/>
    </sheetView>
  </sheetViews>
  <sheetFormatPr baseColWidth="10" defaultRowHeight="14.25" x14ac:dyDescent="0.2"/>
  <cols>
    <col min="1" max="1" width="3.375" customWidth="1"/>
    <col min="2" max="2" width="1.625" customWidth="1"/>
    <col min="3" max="3" width="16.375" bestFit="1" customWidth="1"/>
    <col min="5" max="5" width="2" customWidth="1"/>
    <col min="6" max="6" width="1.625" customWidth="1"/>
  </cols>
  <sheetData>
    <row r="2" spans="2:15" ht="15" x14ac:dyDescent="0.25">
      <c r="B2" s="93" t="s">
        <v>90</v>
      </c>
      <c r="C2" s="92"/>
      <c r="D2" s="92"/>
      <c r="E2" s="92"/>
      <c r="G2" s="93" t="s">
        <v>91</v>
      </c>
      <c r="H2" s="92"/>
      <c r="I2" s="92"/>
      <c r="J2" s="92"/>
      <c r="K2" s="92"/>
      <c r="L2" s="92"/>
      <c r="M2" s="92"/>
    </row>
    <row r="3" spans="2:15" ht="15" thickBot="1" x14ac:dyDescent="0.25"/>
    <row r="4" spans="2:15" x14ac:dyDescent="0.2">
      <c r="B4" s="56"/>
      <c r="C4" s="57"/>
      <c r="D4" s="57"/>
      <c r="E4" s="153"/>
      <c r="G4" s="56" t="s">
        <v>92</v>
      </c>
      <c r="H4" s="58" t="s">
        <v>5</v>
      </c>
      <c r="I4" s="58" t="s">
        <v>6</v>
      </c>
      <c r="J4" s="58" t="s">
        <v>7</v>
      </c>
      <c r="K4" s="58" t="s">
        <v>8</v>
      </c>
      <c r="L4" s="156" t="s">
        <v>9</v>
      </c>
    </row>
    <row r="5" spans="2:15" x14ac:dyDescent="0.2">
      <c r="B5" s="11"/>
      <c r="C5" s="65"/>
      <c r="D5" s="65"/>
      <c r="E5" s="31"/>
      <c r="G5" s="11" t="s">
        <v>94</v>
      </c>
      <c r="H5" s="65">
        <v>100</v>
      </c>
      <c r="I5" s="65">
        <f>+H5</f>
        <v>100</v>
      </c>
      <c r="J5" s="65">
        <f t="shared" ref="J5:M5" si="0">+I5</f>
        <v>100</v>
      </c>
      <c r="K5" s="65">
        <f t="shared" si="0"/>
        <v>100</v>
      </c>
      <c r="L5" s="31">
        <f t="shared" si="0"/>
        <v>100</v>
      </c>
    </row>
    <row r="6" spans="2:15" x14ac:dyDescent="0.2">
      <c r="B6" s="11"/>
      <c r="C6" s="164" t="s">
        <v>81</v>
      </c>
      <c r="D6" s="164">
        <v>100</v>
      </c>
      <c r="E6" s="31"/>
      <c r="G6" s="11" t="s">
        <v>93</v>
      </c>
      <c r="H6" s="65">
        <v>-45</v>
      </c>
      <c r="I6" s="65">
        <v>-45</v>
      </c>
      <c r="J6" s="65">
        <v>-45</v>
      </c>
      <c r="K6" s="65">
        <v>-45</v>
      </c>
      <c r="L6" s="31">
        <v>-45</v>
      </c>
    </row>
    <row r="7" spans="2:15" x14ac:dyDescent="0.2">
      <c r="B7" s="11"/>
      <c r="C7" s="164"/>
      <c r="D7" s="164"/>
      <c r="E7" s="31"/>
      <c r="G7" s="11" t="s">
        <v>96</v>
      </c>
      <c r="H7" s="157">
        <f>+H5+H6</f>
        <v>55</v>
      </c>
      <c r="I7" s="157">
        <f t="shared" ref="I7:M9" si="1">+I5+I6</f>
        <v>55</v>
      </c>
      <c r="J7" s="157">
        <f t="shared" si="1"/>
        <v>55</v>
      </c>
      <c r="K7" s="157">
        <f t="shared" si="1"/>
        <v>55</v>
      </c>
      <c r="L7" s="158">
        <f t="shared" si="1"/>
        <v>55</v>
      </c>
      <c r="O7" s="155">
        <v>7.0000000000000007E-2</v>
      </c>
    </row>
    <row r="8" spans="2:15" x14ac:dyDescent="0.2">
      <c r="B8" s="11"/>
      <c r="C8" s="164" t="s">
        <v>82</v>
      </c>
      <c r="D8" s="164">
        <v>20</v>
      </c>
      <c r="E8" s="31"/>
      <c r="G8" s="11"/>
      <c r="H8" s="65"/>
      <c r="I8" s="65"/>
      <c r="J8" s="65"/>
      <c r="K8" s="65"/>
      <c r="L8" s="31"/>
      <c r="O8">
        <f>+L7/O7</f>
        <v>785.71428571428567</v>
      </c>
    </row>
    <row r="9" spans="2:15" x14ac:dyDescent="0.2">
      <c r="B9" s="11"/>
      <c r="C9" s="164"/>
      <c r="D9" s="164"/>
      <c r="E9" s="31"/>
      <c r="G9" s="11" t="s">
        <v>95</v>
      </c>
      <c r="H9" s="65"/>
      <c r="I9" s="65"/>
      <c r="J9" s="65"/>
      <c r="K9" s="65"/>
      <c r="L9" s="158">
        <f>+L7/H12</f>
        <v>785.71428571428578</v>
      </c>
    </row>
    <row r="10" spans="2:15" x14ac:dyDescent="0.2">
      <c r="B10" s="11"/>
      <c r="C10" s="164" t="s">
        <v>83</v>
      </c>
      <c r="D10" s="164">
        <v>150</v>
      </c>
      <c r="E10" s="31"/>
      <c r="G10" s="11" t="s">
        <v>97</v>
      </c>
      <c r="H10" s="159">
        <v>0.09</v>
      </c>
      <c r="I10" s="65"/>
      <c r="J10" s="65"/>
      <c r="K10" s="65"/>
      <c r="L10" s="31"/>
    </row>
    <row r="11" spans="2:15" x14ac:dyDescent="0.2">
      <c r="B11" s="11"/>
      <c r="C11" s="164"/>
      <c r="D11" s="164"/>
      <c r="E11" s="31"/>
      <c r="G11" s="11" t="s">
        <v>98</v>
      </c>
      <c r="H11" s="159">
        <v>0.02</v>
      </c>
      <c r="I11" s="65"/>
      <c r="J11" s="65"/>
      <c r="K11" s="65"/>
      <c r="L11" s="31"/>
    </row>
    <row r="12" spans="2:15" x14ac:dyDescent="0.2">
      <c r="B12" s="11"/>
      <c r="C12" s="164" t="s">
        <v>84</v>
      </c>
      <c r="D12" s="164">
        <v>200</v>
      </c>
      <c r="E12" s="31"/>
      <c r="G12" s="11"/>
      <c r="H12" s="159">
        <f>+H10-H11</f>
        <v>6.9999999999999993E-2</v>
      </c>
      <c r="I12" s="65"/>
      <c r="J12" s="65"/>
      <c r="K12" s="65"/>
      <c r="L12" s="31"/>
    </row>
    <row r="13" spans="2:15" x14ac:dyDescent="0.2">
      <c r="B13" s="11"/>
      <c r="C13" s="164"/>
      <c r="D13" s="164"/>
      <c r="E13" s="31"/>
      <c r="G13" s="11"/>
      <c r="H13" s="65"/>
      <c r="I13" s="65"/>
      <c r="J13" s="65"/>
      <c r="K13" s="65"/>
      <c r="L13" s="31"/>
    </row>
    <row r="14" spans="2:15" ht="15" x14ac:dyDescent="0.25">
      <c r="B14" s="11"/>
      <c r="C14" s="164" t="s">
        <v>85</v>
      </c>
      <c r="D14" s="164">
        <v>13</v>
      </c>
      <c r="E14" s="31"/>
      <c r="G14" s="11" t="s">
        <v>99</v>
      </c>
      <c r="H14" s="59">
        <f>+H7+H9</f>
        <v>55</v>
      </c>
      <c r="I14" s="59">
        <f t="shared" ref="I14:L14" si="2">+I7+I9</f>
        <v>55</v>
      </c>
      <c r="J14" s="59">
        <f t="shared" si="2"/>
        <v>55</v>
      </c>
      <c r="K14" s="59">
        <f t="shared" si="2"/>
        <v>55</v>
      </c>
      <c r="L14" s="160">
        <f t="shared" si="2"/>
        <v>840.71428571428578</v>
      </c>
    </row>
    <row r="15" spans="2:15" ht="15.75" thickBot="1" x14ac:dyDescent="0.3">
      <c r="B15" s="11"/>
      <c r="C15" s="164"/>
      <c r="D15" s="164"/>
      <c r="E15" s="31"/>
      <c r="G15" s="161" t="s">
        <v>100</v>
      </c>
      <c r="H15" s="162">
        <f>NPV(H10,H14:L14)</f>
        <v>724.59119443304428</v>
      </c>
      <c r="I15" s="104"/>
      <c r="J15" s="104"/>
      <c r="K15" s="104"/>
      <c r="L15" s="154"/>
    </row>
    <row r="16" spans="2:15" x14ac:dyDescent="0.2">
      <c r="B16" s="11"/>
      <c r="C16" s="164" t="s">
        <v>86</v>
      </c>
      <c r="D16" s="164">
        <v>80</v>
      </c>
      <c r="E16" s="31"/>
    </row>
    <row r="17" spans="2:8" x14ac:dyDescent="0.2">
      <c r="B17" s="11"/>
      <c r="C17" s="164"/>
      <c r="D17" s="164"/>
      <c r="E17" s="31"/>
    </row>
    <row r="18" spans="2:8" x14ac:dyDescent="0.2">
      <c r="B18" s="11"/>
      <c r="C18" s="164" t="s">
        <v>87</v>
      </c>
      <c r="D18" s="164">
        <v>12</v>
      </c>
      <c r="E18" s="31"/>
    </row>
    <row r="19" spans="2:8" x14ac:dyDescent="0.2">
      <c r="B19" s="11"/>
      <c r="C19" s="164"/>
      <c r="D19" s="164"/>
      <c r="E19" s="31"/>
    </row>
    <row r="20" spans="2:8" x14ac:dyDescent="0.2">
      <c r="B20" s="11"/>
      <c r="C20" s="164" t="s">
        <v>88</v>
      </c>
      <c r="D20" s="164">
        <v>-130</v>
      </c>
      <c r="E20" s="31"/>
    </row>
    <row r="21" spans="2:8" x14ac:dyDescent="0.2">
      <c r="B21" s="11"/>
      <c r="C21" s="65"/>
      <c r="D21" s="65"/>
      <c r="E21" s="31"/>
    </row>
    <row r="22" spans="2:8" ht="15" x14ac:dyDescent="0.25">
      <c r="B22" s="11"/>
      <c r="C22" s="150" t="s">
        <v>89</v>
      </c>
      <c r="D22" s="150">
        <f>SUM(D6:D20)</f>
        <v>445</v>
      </c>
      <c r="E22" s="31"/>
      <c r="G22" s="1" t="s">
        <v>101</v>
      </c>
      <c r="H22" s="163">
        <f>+H15-D22</f>
        <v>279.59119443304428</v>
      </c>
    </row>
    <row r="23" spans="2:8" ht="15.75" thickBot="1" x14ac:dyDescent="0.3">
      <c r="B23" s="103"/>
      <c r="C23" s="104"/>
      <c r="D23" s="104"/>
      <c r="E23" s="154"/>
      <c r="G23" s="1" t="s">
        <v>102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1B65-9EFA-4610-A043-36A80FA8CC30}">
  <dimension ref="A1"/>
  <sheetViews>
    <sheetView tabSelected="1" workbookViewId="0"/>
  </sheetViews>
  <sheetFormatPr baseColWidth="10"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Hoja2</vt:lpstr>
      <vt:lpstr>Hoja1</vt:lpstr>
      <vt:lpstr>Hoja4</vt:lpstr>
      <vt:lpstr>Hoja3</vt:lpstr>
      <vt:lpstr>Hoja5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2025-10-02T15:10:11Z</dcterms:created>
  <dcterms:modified xsi:type="dcterms:W3CDTF">2025-10-02T23:26:39Z</dcterms:modified>
</cp:coreProperties>
</file>