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A14DC40-2A69-4406-9347-4FD5DFB114F3}" xr6:coauthVersionLast="47" xr6:coauthVersionMax="47" xr10:uidLastSave="{00000000-0000-0000-0000-000000000000}"/>
  <bookViews>
    <workbookView xWindow="-120" yWindow="-120" windowWidth="29040" windowHeight="15720" xr2:uid="{AD3A0499-884E-413D-B36B-5C21DEAF768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8" i="1" l="1"/>
  <c r="H217" i="1"/>
  <c r="H221" i="1" s="1"/>
  <c r="F219" i="1"/>
  <c r="E218" i="1"/>
  <c r="F217" i="1"/>
  <c r="D219" i="1"/>
  <c r="C218" i="1"/>
  <c r="D217" i="1"/>
  <c r="D221" i="1" s="1"/>
  <c r="F212" i="1"/>
  <c r="E212" i="1"/>
  <c r="D212" i="1"/>
  <c r="F207" i="1"/>
  <c r="E207" i="1"/>
  <c r="D207" i="1"/>
  <c r="E164" i="1"/>
  <c r="E163" i="1"/>
  <c r="E162" i="1"/>
  <c r="G150" i="1"/>
  <c r="E168" i="1" s="1"/>
  <c r="F159" i="1"/>
  <c r="G159" i="1" s="1"/>
  <c r="E159" i="1"/>
  <c r="G160" i="1" s="1"/>
  <c r="E38" i="1"/>
  <c r="E37" i="1"/>
  <c r="H15" i="1"/>
  <c r="G14" i="1"/>
  <c r="G13" i="1"/>
  <c r="F15" i="1"/>
  <c r="G15" i="1" s="1"/>
  <c r="G220" i="1" l="1"/>
  <c r="E220" i="1" s="1"/>
  <c r="C220" i="1" s="1"/>
  <c r="C221" i="1" s="1"/>
  <c r="G221" i="1"/>
  <c r="E221" i="1"/>
  <c r="F221" i="1"/>
  <c r="G157" i="1"/>
  <c r="E165" i="1" s="1"/>
  <c r="E166" i="1" s="1"/>
  <c r="E169" i="1" s="1"/>
  <c r="E39" i="1"/>
  <c r="E41" i="1" s="1"/>
  <c r="E42" i="1" s="1"/>
  <c r="E43" i="1" s="1"/>
  <c r="H13" i="1"/>
  <c r="I13" i="1" s="1"/>
  <c r="E22" i="1" s="1"/>
  <c r="F19" i="1"/>
  <c r="G169" i="1" l="1"/>
  <c r="E170" i="1"/>
  <c r="E44" i="1"/>
  <c r="E45" i="1" s="1"/>
  <c r="E49" i="1" s="1"/>
  <c r="H14" i="1"/>
  <c r="I14" i="1" s="1"/>
  <c r="F23" i="1" s="1"/>
  <c r="F24" i="1" s="1"/>
  <c r="E52" i="1" s="1"/>
  <c r="E27" i="1" l="1"/>
  <c r="F28" i="1" s="1"/>
  <c r="E53" i="1" s="1"/>
  <c r="E55" i="1" s="1"/>
  <c r="F30" i="1" l="1"/>
</calcChain>
</file>

<file path=xl/sharedStrings.xml><?xml version="1.0" encoding="utf-8"?>
<sst xmlns="http://schemas.openxmlformats.org/spreadsheetml/2006/main" count="110" uniqueCount="73">
  <si>
    <t>ASUNTOS NIIF QUE DEBES SABER</t>
  </si>
  <si>
    <t>Definicion de los Otros Resultados Integrales</t>
  </si>
  <si>
    <t xml:space="preserve">NIC1 , párrafo 7 = NIIF 18, párrafo B87 </t>
  </si>
  <si>
    <t>Maquinaria</t>
  </si>
  <si>
    <t>Costo</t>
  </si>
  <si>
    <t>Dep acum</t>
  </si>
  <si>
    <t>Valor en libros</t>
  </si>
  <si>
    <t>$</t>
  </si>
  <si>
    <t>Tasador el VR es</t>
  </si>
  <si>
    <t>Ajuste (Excedente de Revaluación)</t>
  </si>
  <si>
    <t>Costo H</t>
  </si>
  <si>
    <t>VR</t>
  </si>
  <si>
    <t>Ajuste</t>
  </si>
  <si>
    <t>PPE-Maquinaria -costo</t>
  </si>
  <si>
    <t>D</t>
  </si>
  <si>
    <t>H</t>
  </si>
  <si>
    <t>PPE-Maquinaria -dep acum</t>
  </si>
  <si>
    <t>ORI- Excedente de revaluación</t>
  </si>
  <si>
    <t>Ganancia potencial</t>
  </si>
  <si>
    <t>Tasa peruana</t>
  </si>
  <si>
    <t>Pasivo por IRD (NIC12)</t>
  </si>
  <si>
    <t>Estado de resultados</t>
  </si>
  <si>
    <t>Ventas</t>
  </si>
  <si>
    <t>Costo de venta</t>
  </si>
  <si>
    <t>Utilidad bruta</t>
  </si>
  <si>
    <t>Gasto de A/V</t>
  </si>
  <si>
    <t>Utilidad operativa</t>
  </si>
  <si>
    <t>Ingreso por arrenamiento</t>
  </si>
  <si>
    <t>Utilidad antes del financiamiento</t>
  </si>
  <si>
    <t>Gastos financieros</t>
  </si>
  <si>
    <t>Utilidad antes de impuestos</t>
  </si>
  <si>
    <t>Impuesto a la renta</t>
  </si>
  <si>
    <t>Utilidad neta</t>
  </si>
  <si>
    <t>Excedente de revaluación</t>
  </si>
  <si>
    <t>Resultado integral del año</t>
  </si>
  <si>
    <t>Estado de los ORI</t>
  </si>
  <si>
    <t>(-) Impuesto a la renta</t>
  </si>
  <si>
    <t>ORI que no será reclasificado:</t>
  </si>
  <si>
    <t>NIC 2 INVENTARIOS</t>
  </si>
  <si>
    <t>NIC 7 ESTADO DE FLUJOS DE EFECTIVO</t>
  </si>
  <si>
    <t>Bancos S/</t>
  </si>
  <si>
    <t>Banco USD</t>
  </si>
  <si>
    <t>S.inicial</t>
  </si>
  <si>
    <t>Cobro a clientes</t>
  </si>
  <si>
    <t>Pago a proveedores</t>
  </si>
  <si>
    <t>Compró AF</t>
  </si>
  <si>
    <t>Pago préstamos</t>
  </si>
  <si>
    <t>S Final</t>
  </si>
  <si>
    <t>Pago a trabajadores</t>
  </si>
  <si>
    <t>en S/</t>
  </si>
  <si>
    <t>Diferencia de cambio</t>
  </si>
  <si>
    <t>Actividades de operación</t>
  </si>
  <si>
    <t>Actividades de inversión</t>
  </si>
  <si>
    <t>Actividades de financiamiento</t>
  </si>
  <si>
    <t>Variacion del efectivo</t>
  </si>
  <si>
    <t>Saldo inicial del efectivo</t>
  </si>
  <si>
    <t>Saldo final del efectivo</t>
  </si>
  <si>
    <t>Diferencia de C del Efectivo USD</t>
  </si>
  <si>
    <t>S/</t>
  </si>
  <si>
    <t>NIC 8 POLITICAS CONTABLES …</t>
  </si>
  <si>
    <t>CORRECCION DE ERRORES</t>
  </si>
  <si>
    <t>Depreciacion acumulada</t>
  </si>
  <si>
    <t>30.09.2025</t>
  </si>
  <si>
    <t>31.12.2024</t>
  </si>
  <si>
    <t>31.12.2023</t>
  </si>
  <si>
    <t>Errado</t>
  </si>
  <si>
    <t>Corregido</t>
  </si>
  <si>
    <t>PPE- Costo</t>
  </si>
  <si>
    <t>PPE- Depreciación acumulada</t>
  </si>
  <si>
    <t>Gasto por depreciación</t>
  </si>
  <si>
    <t>Resultados acumulados</t>
  </si>
  <si>
    <t>Reexpresar la IF 2024</t>
  </si>
  <si>
    <t>Reexpresar la IF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</si>
</sst>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48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sz val="48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b/>
      <i/>
      <sz val="16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164" fontId="2" fillId="0" borderId="0" xfId="1" applyNumberFormat="1" applyFont="1"/>
    <xf numFmtId="164" fontId="3" fillId="0" borderId="0" xfId="1" applyNumberFormat="1" applyFont="1"/>
    <xf numFmtId="164" fontId="5" fillId="0" borderId="0" xfId="1" applyNumberFormat="1" applyFont="1"/>
    <xf numFmtId="0" fontId="5" fillId="2" borderId="0" xfId="0" applyFont="1" applyFill="1"/>
    <xf numFmtId="0" fontId="5" fillId="0" borderId="0" xfId="0" applyFont="1"/>
    <xf numFmtId="164" fontId="4" fillId="3" borderId="0" xfId="1" applyNumberFormat="1" applyFont="1" applyFill="1"/>
    <xf numFmtId="164" fontId="2" fillId="3" borderId="0" xfId="1" applyNumberFormat="1" applyFont="1" applyFill="1"/>
    <xf numFmtId="164" fontId="6" fillId="4" borderId="0" xfId="1" applyNumberFormat="1" applyFont="1" applyFill="1"/>
    <xf numFmtId="164" fontId="7" fillId="4" borderId="0" xfId="1" applyNumberFormat="1" applyFont="1" applyFill="1"/>
    <xf numFmtId="164" fontId="3" fillId="5" borderId="0" xfId="1" applyNumberFormat="1" applyFont="1" applyFill="1"/>
    <xf numFmtId="164" fontId="2" fillId="5" borderId="0" xfId="1" applyNumberFormat="1" applyFont="1" applyFill="1"/>
    <xf numFmtId="164" fontId="3" fillId="0" borderId="0" xfId="1" applyNumberFormat="1" applyFont="1" applyAlignment="1">
      <alignment horizontal="center"/>
    </xf>
    <xf numFmtId="9" fontId="2" fillId="0" borderId="0" xfId="2" applyFont="1"/>
    <xf numFmtId="164" fontId="3" fillId="7" borderId="0" xfId="1" applyNumberFormat="1" applyFont="1" applyFill="1" applyAlignment="1">
      <alignment horizontal="center"/>
    </xf>
    <xf numFmtId="164" fontId="2" fillId="7" borderId="0" xfId="1" applyNumberFormat="1" applyFont="1" applyFill="1"/>
    <xf numFmtId="164" fontId="3" fillId="8" borderId="0" xfId="1" applyNumberFormat="1" applyFont="1" applyFill="1" applyAlignment="1">
      <alignment horizontal="center"/>
    </xf>
    <xf numFmtId="164" fontId="2" fillId="8" borderId="0" xfId="1" applyNumberFormat="1" applyFont="1" applyFill="1"/>
    <xf numFmtId="164" fontId="2" fillId="0" borderId="0" xfId="1" applyNumberFormat="1" applyFont="1" applyAlignment="1">
      <alignment horizontal="center"/>
    </xf>
    <xf numFmtId="164" fontId="2" fillId="9" borderId="0" xfId="1" applyNumberFormat="1" applyFont="1" applyFill="1"/>
    <xf numFmtId="164" fontId="3" fillId="7" borderId="0" xfId="1" applyNumberFormat="1" applyFont="1" applyFill="1"/>
    <xf numFmtId="164" fontId="8" fillId="10" borderId="1" xfId="1" applyNumberFormat="1" applyFont="1" applyFill="1" applyBorder="1"/>
    <xf numFmtId="164" fontId="8" fillId="10" borderId="2" xfId="1" applyNumberFormat="1" applyFont="1" applyFill="1" applyBorder="1"/>
    <xf numFmtId="164" fontId="8" fillId="10" borderId="3" xfId="1" applyNumberFormat="1" applyFont="1" applyFill="1" applyBorder="1"/>
    <xf numFmtId="164" fontId="3" fillId="5" borderId="1" xfId="1" applyNumberFormat="1" applyFont="1" applyFill="1" applyBorder="1"/>
    <xf numFmtId="164" fontId="2" fillId="5" borderId="2" xfId="1" applyNumberFormat="1" applyFont="1" applyFill="1" applyBorder="1"/>
    <xf numFmtId="164" fontId="3" fillId="5" borderId="2" xfId="1" applyNumberFormat="1" applyFont="1" applyFill="1" applyBorder="1"/>
    <xf numFmtId="164" fontId="3" fillId="5" borderId="3" xfId="1" applyNumberFormat="1" applyFont="1" applyFill="1" applyBorder="1"/>
    <xf numFmtId="164" fontId="3" fillId="6" borderId="1" xfId="1" applyNumberFormat="1" applyFont="1" applyFill="1" applyBorder="1"/>
    <xf numFmtId="164" fontId="3" fillId="6" borderId="2" xfId="1" applyNumberFormat="1" applyFont="1" applyFill="1" applyBorder="1"/>
    <xf numFmtId="164" fontId="3" fillId="6" borderId="3" xfId="1" applyNumberFormat="1" applyFont="1" applyFill="1" applyBorder="1"/>
    <xf numFmtId="164" fontId="9" fillId="0" borderId="0" xfId="1" applyNumberFormat="1" applyFont="1"/>
    <xf numFmtId="10" fontId="3" fillId="0" borderId="0" xfId="2" applyNumberFormat="1" applyFont="1"/>
    <xf numFmtId="164" fontId="3" fillId="11" borderId="1" xfId="1" applyNumberFormat="1" applyFont="1" applyFill="1" applyBorder="1"/>
    <xf numFmtId="164" fontId="3" fillId="11" borderId="2" xfId="1" applyNumberFormat="1" applyFont="1" applyFill="1" applyBorder="1"/>
    <xf numFmtId="164" fontId="3" fillId="11" borderId="3" xfId="1" applyNumberFormat="1" applyFont="1" applyFill="1" applyBorder="1"/>
    <xf numFmtId="164" fontId="3" fillId="0" borderId="4" xfId="1" applyNumberFormat="1" applyFont="1" applyBorder="1"/>
    <xf numFmtId="164" fontId="2" fillId="0" borderId="5" xfId="1" applyNumberFormat="1" applyFont="1" applyBorder="1"/>
    <xf numFmtId="164" fontId="3" fillId="0" borderId="6" xfId="1" applyNumberFormat="1" applyFont="1" applyBorder="1" applyAlignment="1">
      <alignment horizontal="center"/>
    </xf>
    <xf numFmtId="164" fontId="2" fillId="0" borderId="7" xfId="1" applyNumberFormat="1" applyFont="1" applyBorder="1"/>
    <xf numFmtId="164" fontId="2" fillId="0" borderId="0" xfId="1" applyNumberFormat="1" applyFont="1" applyBorder="1"/>
    <xf numFmtId="164" fontId="2" fillId="0" borderId="8" xfId="1" applyNumberFormat="1" applyFont="1" applyBorder="1"/>
    <xf numFmtId="164" fontId="3" fillId="0" borderId="7" xfId="1" applyNumberFormat="1" applyFont="1" applyBorder="1"/>
    <xf numFmtId="164" fontId="3" fillId="0" borderId="0" xfId="1" applyNumberFormat="1" applyFont="1" applyBorder="1"/>
    <xf numFmtId="164" fontId="3" fillId="0" borderId="8" xfId="1" applyNumberFormat="1" applyFont="1" applyBorder="1"/>
    <xf numFmtId="164" fontId="3" fillId="5" borderId="9" xfId="1" applyNumberFormat="1" applyFont="1" applyFill="1" applyBorder="1"/>
    <xf numFmtId="164" fontId="3" fillId="5" borderId="10" xfId="1" applyNumberFormat="1" applyFont="1" applyFill="1" applyBorder="1"/>
    <xf numFmtId="164" fontId="3" fillId="5" borderId="11" xfId="1" applyNumberFormat="1" applyFont="1" applyFill="1" applyBorder="1"/>
    <xf numFmtId="164" fontId="3" fillId="5" borderId="7" xfId="1" applyNumberFormat="1" applyFont="1" applyFill="1" applyBorder="1"/>
    <xf numFmtId="164" fontId="2" fillId="5" borderId="0" xfId="1" applyNumberFormat="1" applyFont="1" applyFill="1" applyBorder="1"/>
    <xf numFmtId="164" fontId="3" fillId="5" borderId="8" xfId="1" applyNumberFormat="1" applyFont="1" applyFill="1" applyBorder="1"/>
    <xf numFmtId="164" fontId="3" fillId="5" borderId="0" xfId="1" applyNumberFormat="1" applyFont="1" applyFill="1" applyBorder="1"/>
    <xf numFmtId="164" fontId="2" fillId="0" borderId="4" xfId="1" applyNumberFormat="1" applyFont="1" applyBorder="1"/>
    <xf numFmtId="164" fontId="2" fillId="0" borderId="9" xfId="1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165" fontId="3" fillId="0" borderId="0" xfId="1" applyNumberFormat="1" applyFont="1"/>
    <xf numFmtId="164" fontId="3" fillId="12" borderId="0" xfId="1" applyNumberFormat="1" applyFont="1" applyFill="1"/>
    <xf numFmtId="164" fontId="3" fillId="13" borderId="0" xfId="1" applyNumberFormat="1" applyFont="1" applyFill="1"/>
    <xf numFmtId="164" fontId="2" fillId="13" borderId="0" xfId="1" applyNumberFormat="1" applyFont="1" applyFill="1"/>
    <xf numFmtId="164" fontId="10" fillId="0" borderId="0" xfId="1" applyNumberFormat="1" applyFont="1"/>
    <xf numFmtId="164" fontId="2" fillId="0" borderId="6" xfId="1" applyNumberFormat="1" applyFont="1" applyBorder="1" applyAlignment="1">
      <alignment horizontal="center"/>
    </xf>
    <xf numFmtId="164" fontId="10" fillId="0" borderId="7" xfId="1" applyNumberFormat="1" applyFont="1" applyBorder="1"/>
    <xf numFmtId="164" fontId="12" fillId="0" borderId="7" xfId="1" applyNumberFormat="1" applyFont="1" applyBorder="1"/>
    <xf numFmtId="164" fontId="11" fillId="0" borderId="0" xfId="1" applyNumberFormat="1" applyFont="1" applyBorder="1"/>
    <xf numFmtId="164" fontId="11" fillId="0" borderId="8" xfId="1" applyNumberFormat="1" applyFont="1" applyBorder="1"/>
    <xf numFmtId="164" fontId="10" fillId="0" borderId="0" xfId="1" applyNumberFormat="1" applyFont="1" applyBorder="1"/>
    <xf numFmtId="164" fontId="10" fillId="0" borderId="8" xfId="1" applyNumberFormat="1" applyFont="1" applyBorder="1"/>
    <xf numFmtId="164" fontId="3" fillId="3" borderId="0" xfId="1" applyNumberFormat="1" applyFont="1" applyFill="1" applyAlignment="1">
      <alignment horizontal="center"/>
    </xf>
    <xf numFmtId="164" fontId="3" fillId="14" borderId="0" xfId="1" applyNumberFormat="1" applyFont="1" applyFill="1"/>
    <xf numFmtId="164" fontId="2" fillId="15" borderId="0" xfId="1" applyNumberFormat="1" applyFont="1" applyFill="1"/>
    <xf numFmtId="164" fontId="3" fillId="3" borderId="4" xfId="1" applyNumberFormat="1" applyFont="1" applyFill="1" applyBorder="1" applyAlignment="1">
      <alignment horizontal="center"/>
    </xf>
    <xf numFmtId="164" fontId="3" fillId="3" borderId="6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8" xfId="1" applyNumberFormat="1" applyFont="1" applyFill="1" applyBorder="1" applyAlignment="1">
      <alignment horizontal="center"/>
    </xf>
    <xf numFmtId="164" fontId="2" fillId="12" borderId="7" xfId="1" applyNumberFormat="1" applyFont="1" applyFill="1" applyBorder="1"/>
    <xf numFmtId="164" fontId="3" fillId="7" borderId="9" xfId="1" applyNumberFormat="1" applyFont="1" applyFill="1" applyBorder="1"/>
    <xf numFmtId="164" fontId="3" fillId="7" borderId="11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4</xdr:row>
      <xdr:rowOff>228600</xdr:rowOff>
    </xdr:from>
    <xdr:to>
      <xdr:col>6</xdr:col>
      <xdr:colOff>515283</xdr:colOff>
      <xdr:row>9</xdr:row>
      <xdr:rowOff>152575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FE47CC-4799-E038-6DEB-744C31298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2009775"/>
          <a:ext cx="6687483" cy="1257475"/>
        </a:xfrm>
        <a:prstGeom prst="rect">
          <a:avLst/>
        </a:prstGeom>
      </xdr:spPr>
    </xdr:pic>
    <xdr:clientData/>
  </xdr:twoCellAnchor>
  <xdr:twoCellAnchor>
    <xdr:from>
      <xdr:col>7</xdr:col>
      <xdr:colOff>904875</xdr:colOff>
      <xdr:row>17</xdr:row>
      <xdr:rowOff>238125</xdr:rowOff>
    </xdr:from>
    <xdr:to>
      <xdr:col>8</xdr:col>
      <xdr:colOff>333375</xdr:colOff>
      <xdr:row>19</xdr:row>
      <xdr:rowOff>95250</xdr:rowOff>
    </xdr:to>
    <xdr:sp macro="" textlink="">
      <xdr:nvSpPr>
        <xdr:cNvPr id="4" name="Flecha: hacia la izquierda 3">
          <a:extLst>
            <a:ext uri="{FF2B5EF4-FFF2-40B4-BE49-F238E27FC236}">
              <a16:creationId xmlns:a16="http://schemas.microsoft.com/office/drawing/2014/main" id="{C60BE015-289D-0E30-1D95-DF337E6B3623}"/>
            </a:ext>
          </a:extLst>
        </xdr:cNvPr>
        <xdr:cNvSpPr/>
      </xdr:nvSpPr>
      <xdr:spPr>
        <a:xfrm>
          <a:off x="7000875" y="5524500"/>
          <a:ext cx="457200" cy="409575"/>
        </a:xfrm>
        <a:prstGeom prst="leftArrow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657225</xdr:colOff>
      <xdr:row>59</xdr:row>
      <xdr:rowOff>95250</xdr:rowOff>
    </xdr:from>
    <xdr:to>
      <xdr:col>7</xdr:col>
      <xdr:colOff>722202</xdr:colOff>
      <xdr:row>77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FA580C-59B1-D55C-2F83-74145DA34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" y="17373600"/>
          <a:ext cx="7961202" cy="4867275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77</xdr:row>
      <xdr:rowOff>209550</xdr:rowOff>
    </xdr:from>
    <xdr:to>
      <xdr:col>6</xdr:col>
      <xdr:colOff>972423</xdr:colOff>
      <xdr:row>94</xdr:row>
      <xdr:rowOff>153025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5CEA2C-165A-3C7E-5666-182C26333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" y="22288500"/>
          <a:ext cx="6258798" cy="4477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96</xdr:row>
      <xdr:rowOff>9525</xdr:rowOff>
    </xdr:from>
    <xdr:to>
      <xdr:col>7</xdr:col>
      <xdr:colOff>496293</xdr:colOff>
      <xdr:row>111</xdr:row>
      <xdr:rowOff>48189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06D7070-F8C5-2118-9009-E66018369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8700" y="27155775"/>
          <a:ext cx="7116168" cy="4039164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116</xdr:row>
      <xdr:rowOff>142875</xdr:rowOff>
    </xdr:from>
    <xdr:to>
      <xdr:col>6</xdr:col>
      <xdr:colOff>142875</xdr:colOff>
      <xdr:row>130</xdr:row>
      <xdr:rowOff>40664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EE5FBC-C3BE-63CC-E66E-B4334F756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9800" y="31823025"/>
          <a:ext cx="4105275" cy="3631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7</xdr:col>
      <xdr:colOff>248787</xdr:colOff>
      <xdr:row>146</xdr:row>
      <xdr:rowOff>133741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86E4C80-2D1D-8582-137A-5599C207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8528625"/>
          <a:ext cx="8145012" cy="2800741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138</xdr:row>
      <xdr:rowOff>38100</xdr:rowOff>
    </xdr:from>
    <xdr:to>
      <xdr:col>8</xdr:col>
      <xdr:colOff>800100</xdr:colOff>
      <xdr:row>138</xdr:row>
      <xdr:rowOff>47625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A5185C81-BE2B-9522-7385-4F2818C74A7B}"/>
            </a:ext>
          </a:extLst>
        </xdr:cNvPr>
        <xdr:cNvCxnSpPr/>
      </xdr:nvCxnSpPr>
      <xdr:spPr>
        <a:xfrm flipV="1">
          <a:off x="6496050" y="39100125"/>
          <a:ext cx="142875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139</xdr:row>
      <xdr:rowOff>0</xdr:rowOff>
    </xdr:from>
    <xdr:to>
      <xdr:col>8</xdr:col>
      <xdr:colOff>847725</xdr:colOff>
      <xdr:row>139</xdr:row>
      <xdr:rowOff>47625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CF52F7EA-7AE9-4BF1-9BC6-D4EEB251E942}"/>
            </a:ext>
          </a:extLst>
        </xdr:cNvPr>
        <xdr:cNvCxnSpPr/>
      </xdr:nvCxnSpPr>
      <xdr:spPr>
        <a:xfrm flipV="1">
          <a:off x="1104900" y="39328725"/>
          <a:ext cx="6867525" cy="476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314325</xdr:colOff>
      <xdr:row>140</xdr:row>
      <xdr:rowOff>19050</xdr:rowOff>
    </xdr:from>
    <xdr:to>
      <xdr:col>8</xdr:col>
      <xdr:colOff>895350</xdr:colOff>
      <xdr:row>140</xdr:row>
      <xdr:rowOff>66675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98BFA7DE-7143-4641-A76D-1014EF833FFD}"/>
            </a:ext>
          </a:extLst>
        </xdr:cNvPr>
        <xdr:cNvCxnSpPr/>
      </xdr:nvCxnSpPr>
      <xdr:spPr>
        <a:xfrm flipV="1">
          <a:off x="1152525" y="39614475"/>
          <a:ext cx="6867525" cy="476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295275</xdr:colOff>
      <xdr:row>141</xdr:row>
      <xdr:rowOff>0</xdr:rowOff>
    </xdr:from>
    <xdr:to>
      <xdr:col>8</xdr:col>
      <xdr:colOff>876300</xdr:colOff>
      <xdr:row>141</xdr:row>
      <xdr:rowOff>47625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1C7D8F3-3C5B-448A-8A65-837621ED7B8E}"/>
            </a:ext>
          </a:extLst>
        </xdr:cNvPr>
        <xdr:cNvCxnSpPr/>
      </xdr:nvCxnSpPr>
      <xdr:spPr>
        <a:xfrm flipV="1">
          <a:off x="1133475" y="39862125"/>
          <a:ext cx="6867525" cy="476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142</xdr:row>
      <xdr:rowOff>9525</xdr:rowOff>
    </xdr:from>
    <xdr:to>
      <xdr:col>8</xdr:col>
      <xdr:colOff>866775</xdr:colOff>
      <xdr:row>142</xdr:row>
      <xdr:rowOff>57150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69C6248B-97F2-4DAD-AE34-E6A5E7E64914}"/>
            </a:ext>
          </a:extLst>
        </xdr:cNvPr>
        <xdr:cNvCxnSpPr/>
      </xdr:nvCxnSpPr>
      <xdr:spPr>
        <a:xfrm flipV="1">
          <a:off x="1123950" y="40138350"/>
          <a:ext cx="6867525" cy="476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</xdr:colOff>
      <xdr:row>143</xdr:row>
      <xdr:rowOff>19050</xdr:rowOff>
    </xdr:from>
    <xdr:to>
      <xdr:col>8</xdr:col>
      <xdr:colOff>885825</xdr:colOff>
      <xdr:row>143</xdr:row>
      <xdr:rowOff>66675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C09A3010-7093-47F7-BD61-E3D16ABAB976}"/>
            </a:ext>
          </a:extLst>
        </xdr:cNvPr>
        <xdr:cNvCxnSpPr/>
      </xdr:nvCxnSpPr>
      <xdr:spPr>
        <a:xfrm flipV="1">
          <a:off x="1143000" y="40414575"/>
          <a:ext cx="6867525" cy="476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144</xdr:row>
      <xdr:rowOff>28575</xdr:rowOff>
    </xdr:from>
    <xdr:to>
      <xdr:col>7</xdr:col>
      <xdr:colOff>152400</xdr:colOff>
      <xdr:row>144</xdr:row>
      <xdr:rowOff>57150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363D3FA-2D8E-49F0-BF7A-7C002A0F7939}"/>
            </a:ext>
          </a:extLst>
        </xdr:cNvPr>
        <xdr:cNvCxnSpPr/>
      </xdr:nvCxnSpPr>
      <xdr:spPr>
        <a:xfrm flipV="1">
          <a:off x="1162050" y="40690800"/>
          <a:ext cx="5086350" cy="285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163</xdr:row>
      <xdr:rowOff>219075</xdr:rowOff>
    </xdr:from>
    <xdr:to>
      <xdr:col>5</xdr:col>
      <xdr:colOff>561975</xdr:colOff>
      <xdr:row>165</xdr:row>
      <xdr:rowOff>171450</xdr:rowOff>
    </xdr:to>
    <xdr:sp macro="" textlink="">
      <xdr:nvSpPr>
        <xdr:cNvPr id="21" name="Flecha: hacia la izquierda 20">
          <a:extLst>
            <a:ext uri="{FF2B5EF4-FFF2-40B4-BE49-F238E27FC236}">
              <a16:creationId xmlns:a16="http://schemas.microsoft.com/office/drawing/2014/main" id="{A153BFF1-449D-4D50-F471-A23AE465F530}"/>
            </a:ext>
          </a:extLst>
        </xdr:cNvPr>
        <xdr:cNvSpPr/>
      </xdr:nvSpPr>
      <xdr:spPr>
        <a:xfrm>
          <a:off x="4705350" y="45948600"/>
          <a:ext cx="514350" cy="48577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0</xdr:colOff>
      <xdr:row>173</xdr:row>
      <xdr:rowOff>9524</xdr:rowOff>
    </xdr:from>
    <xdr:to>
      <xdr:col>7</xdr:col>
      <xdr:colOff>688430</xdr:colOff>
      <xdr:row>189</xdr:row>
      <xdr:rowOff>95249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5FF8674-24D8-9018-56EA-7D468BFF8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9139474"/>
          <a:ext cx="8584655" cy="435292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189</xdr:row>
      <xdr:rowOff>180975</xdr:rowOff>
    </xdr:from>
    <xdr:to>
      <xdr:col>7</xdr:col>
      <xdr:colOff>458322</xdr:colOff>
      <xdr:row>200</xdr:row>
      <xdr:rowOff>219490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523FEF2-ECE9-DACA-0331-82E42489D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4325" y="53578125"/>
          <a:ext cx="8040222" cy="2972215"/>
        </a:xfrm>
        <a:prstGeom prst="rect">
          <a:avLst/>
        </a:prstGeom>
      </xdr:spPr>
    </xdr:pic>
    <xdr:clientData/>
  </xdr:twoCellAnchor>
  <xdr:twoCellAnchor>
    <xdr:from>
      <xdr:col>8</xdr:col>
      <xdr:colOff>938215</xdr:colOff>
      <xdr:row>212</xdr:row>
      <xdr:rowOff>100013</xdr:rowOff>
    </xdr:from>
    <xdr:to>
      <xdr:col>11</xdr:col>
      <xdr:colOff>423865</xdr:colOff>
      <xdr:row>219</xdr:row>
      <xdr:rowOff>185738</xdr:rowOff>
    </xdr:to>
    <xdr:sp macro="" textlink="">
      <xdr:nvSpPr>
        <xdr:cNvPr id="24" name="Flecha: hacia arriba 23">
          <a:extLst>
            <a:ext uri="{FF2B5EF4-FFF2-40B4-BE49-F238E27FC236}">
              <a16:creationId xmlns:a16="http://schemas.microsoft.com/office/drawing/2014/main" id="{E9357445-2BA8-4227-194B-503CE2BC6BD9}"/>
            </a:ext>
          </a:extLst>
        </xdr:cNvPr>
        <xdr:cNvSpPr/>
      </xdr:nvSpPr>
      <xdr:spPr>
        <a:xfrm rot="15312942">
          <a:off x="9977440" y="59516963"/>
          <a:ext cx="1962150" cy="219075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652266</xdr:colOff>
      <xdr:row>46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C2EE46-D1FF-121F-1571-41776A9EE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6191" cy="8381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657502</xdr:colOff>
      <xdr:row>42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9AC537-D956-34CD-B57C-1C33CB442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91427" cy="773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8012-9AB6-4E95-B48B-9538FB2982A4}">
  <dimension ref="A1:Q221"/>
  <sheetViews>
    <sheetView tabSelected="1" topLeftCell="A172" workbookViewId="0">
      <pane ySplit="2" topLeftCell="A207" activePane="bottomLeft" state="frozen"/>
      <selection activeCell="A172" sqref="A172"/>
      <selection pane="bottomLeft" activeCell="H211" sqref="H211"/>
    </sheetView>
  </sheetViews>
  <sheetFormatPr baseColWidth="10" defaultRowHeight="21"/>
  <cols>
    <col min="1" max="1" width="14.25" style="2" customWidth="1"/>
    <col min="2" max="2" width="15.625" style="2" customWidth="1"/>
    <col min="3" max="3" width="14.75" style="2" customWidth="1"/>
    <col min="4" max="4" width="15.125" style="2" bestFit="1" customWidth="1"/>
    <col min="5" max="5" width="14.875" style="2" bestFit="1" customWidth="1"/>
    <col min="6" max="6" width="14.25" style="2" customWidth="1"/>
    <col min="7" max="7" width="14.75" style="2" customWidth="1"/>
    <col min="8" max="9" width="13.5" style="2" bestFit="1" customWidth="1"/>
    <col min="10" max="11" width="11" style="2"/>
    <col min="12" max="17" width="11" style="1"/>
  </cols>
  <sheetData>
    <row r="1" spans="1:17" s="6" customFormat="1" ht="63.7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4"/>
      <c r="L1" s="5"/>
      <c r="M1" s="5"/>
      <c r="N1" s="5"/>
      <c r="O1" s="5"/>
      <c r="P1" s="5"/>
      <c r="Q1" s="5"/>
    </row>
    <row r="3" spans="1:17" ht="34.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17">
      <c r="A4" s="3" t="s">
        <v>1</v>
      </c>
    </row>
    <row r="11" spans="1:17">
      <c r="F11" s="3" t="s">
        <v>10</v>
      </c>
      <c r="H11" s="15" t="s">
        <v>11</v>
      </c>
      <c r="I11" s="17" t="s">
        <v>12</v>
      </c>
    </row>
    <row r="12" spans="1:17">
      <c r="B12" s="3" t="s">
        <v>3</v>
      </c>
      <c r="F12" s="13" t="s">
        <v>7</v>
      </c>
      <c r="H12" s="16"/>
      <c r="I12" s="18"/>
    </row>
    <row r="13" spans="1:17">
      <c r="B13" s="2" t="s">
        <v>4</v>
      </c>
      <c r="F13" s="2">
        <v>900000</v>
      </c>
      <c r="G13" s="14">
        <f>+F13/F13</f>
        <v>1</v>
      </c>
      <c r="H13" s="2">
        <f>+H15/G15</f>
        <v>2100000</v>
      </c>
      <c r="I13" s="2">
        <f>+H13-F13</f>
        <v>1200000</v>
      </c>
    </row>
    <row r="14" spans="1:17" ht="21.75" thickBot="1">
      <c r="B14" s="2" t="s">
        <v>5</v>
      </c>
      <c r="F14" s="2">
        <v>600000</v>
      </c>
      <c r="G14" s="14">
        <f>+F14/F13</f>
        <v>0.66666666666666663</v>
      </c>
      <c r="H14" s="2">
        <f>+G14*H13</f>
        <v>1400000</v>
      </c>
      <c r="I14" s="2">
        <f>+H14-F14</f>
        <v>800000</v>
      </c>
    </row>
    <row r="15" spans="1:17" ht="21.75" thickBot="1">
      <c r="B15" s="25" t="s">
        <v>6</v>
      </c>
      <c r="C15" s="26"/>
      <c r="D15" s="27"/>
      <c r="E15" s="27"/>
      <c r="F15" s="28">
        <f>+F13-F14</f>
        <v>300000</v>
      </c>
      <c r="G15" s="14">
        <f>+F15/F13</f>
        <v>0.33333333333333331</v>
      </c>
      <c r="H15" s="11">
        <f>+F17</f>
        <v>700000</v>
      </c>
    </row>
    <row r="16" spans="1:17" ht="21.75" thickBot="1"/>
    <row r="17" spans="2:7" ht="21.75" thickBot="1">
      <c r="B17" s="29" t="s">
        <v>8</v>
      </c>
      <c r="C17" s="30"/>
      <c r="D17" s="30"/>
      <c r="E17" s="30"/>
      <c r="F17" s="31">
        <v>700000</v>
      </c>
    </row>
    <row r="18" spans="2:7" ht="21.75" thickBot="1"/>
    <row r="19" spans="2:7" ht="21.75" thickBot="1">
      <c r="B19" s="22" t="s">
        <v>9</v>
      </c>
      <c r="C19" s="23"/>
      <c r="D19" s="23"/>
      <c r="E19" s="23"/>
      <c r="F19" s="24">
        <f>+F17-F15</f>
        <v>400000</v>
      </c>
      <c r="G19" s="32" t="s">
        <v>18</v>
      </c>
    </row>
    <row r="21" spans="2:7">
      <c r="B21" s="21"/>
      <c r="C21" s="21"/>
      <c r="D21" s="21"/>
      <c r="E21" s="15" t="s">
        <v>14</v>
      </c>
      <c r="F21" s="15" t="s">
        <v>15</v>
      </c>
    </row>
    <row r="22" spans="2:7">
      <c r="B22" s="20" t="s">
        <v>13</v>
      </c>
      <c r="C22" s="20"/>
      <c r="D22" s="20"/>
      <c r="E22" s="20">
        <f>+I13</f>
        <v>1200000</v>
      </c>
      <c r="F22" s="20"/>
    </row>
    <row r="23" spans="2:7">
      <c r="B23" s="20" t="s">
        <v>16</v>
      </c>
      <c r="C23" s="20"/>
      <c r="D23" s="20"/>
      <c r="E23" s="20"/>
      <c r="F23" s="20">
        <f>+I14</f>
        <v>800000</v>
      </c>
    </row>
    <row r="24" spans="2:7">
      <c r="B24" s="20" t="s">
        <v>17</v>
      </c>
      <c r="C24" s="20"/>
      <c r="D24" s="20"/>
      <c r="E24" s="20"/>
      <c r="F24" s="20">
        <f>+E22-F23</f>
        <v>400000</v>
      </c>
    </row>
    <row r="25" spans="2:7">
      <c r="B25" s="3" t="s">
        <v>19</v>
      </c>
      <c r="C25" s="3"/>
      <c r="F25" s="33">
        <v>0.29499999999999998</v>
      </c>
    </row>
    <row r="26" spans="2:7">
      <c r="B26" s="21"/>
      <c r="C26" s="21"/>
      <c r="D26" s="21"/>
      <c r="E26" s="15" t="s">
        <v>14</v>
      </c>
      <c r="F26" s="15" t="s">
        <v>15</v>
      </c>
    </row>
    <row r="27" spans="2:7">
      <c r="B27" s="20" t="s">
        <v>17</v>
      </c>
      <c r="C27" s="20"/>
      <c r="D27" s="20"/>
      <c r="E27" s="20">
        <f>+F24*F25</f>
        <v>118000</v>
      </c>
      <c r="F27" s="20"/>
    </row>
    <row r="28" spans="2:7">
      <c r="B28" s="20" t="s">
        <v>20</v>
      </c>
      <c r="C28" s="20"/>
      <c r="D28" s="20"/>
      <c r="E28" s="20"/>
      <c r="F28" s="20">
        <f>+E27</f>
        <v>118000</v>
      </c>
    </row>
    <row r="29" spans="2:7" ht="21.75" thickBot="1"/>
    <row r="30" spans="2:7" ht="21.75" thickBot="1">
      <c r="B30" s="34" t="s">
        <v>17</v>
      </c>
      <c r="C30" s="35"/>
      <c r="D30" s="35"/>
      <c r="E30" s="35"/>
      <c r="F30" s="36">
        <f>+F24-E27</f>
        <v>282000</v>
      </c>
    </row>
    <row r="32" spans="2:7" ht="21.75" thickBot="1"/>
    <row r="33" spans="2:5">
      <c r="B33" s="37" t="s">
        <v>21</v>
      </c>
      <c r="C33" s="38"/>
      <c r="D33" s="38"/>
      <c r="E33" s="39" t="s">
        <v>7</v>
      </c>
    </row>
    <row r="34" spans="2:5">
      <c r="B34" s="40"/>
      <c r="C34" s="41"/>
      <c r="D34" s="41"/>
      <c r="E34" s="42"/>
    </row>
    <row r="35" spans="2:5">
      <c r="B35" s="40" t="s">
        <v>22</v>
      </c>
      <c r="C35" s="41"/>
      <c r="D35" s="41"/>
      <c r="E35" s="42">
        <v>900000</v>
      </c>
    </row>
    <row r="36" spans="2:5">
      <c r="B36" s="40" t="s">
        <v>23</v>
      </c>
      <c r="C36" s="41"/>
      <c r="D36" s="41"/>
      <c r="E36" s="42">
        <v>-350000</v>
      </c>
    </row>
    <row r="37" spans="2:5">
      <c r="B37" s="49" t="s">
        <v>24</v>
      </c>
      <c r="C37" s="52"/>
      <c r="D37" s="52"/>
      <c r="E37" s="51">
        <f>+E35+E36</f>
        <v>550000</v>
      </c>
    </row>
    <row r="38" spans="2:5">
      <c r="B38" s="40" t="s">
        <v>25</v>
      </c>
      <c r="C38" s="41"/>
      <c r="D38" s="41"/>
      <c r="E38" s="42">
        <f>+-E35*0.1</f>
        <v>-90000</v>
      </c>
    </row>
    <row r="39" spans="2:5">
      <c r="B39" s="49" t="s">
        <v>26</v>
      </c>
      <c r="C39" s="50"/>
      <c r="D39" s="50"/>
      <c r="E39" s="51">
        <f>+E37+E38</f>
        <v>460000</v>
      </c>
    </row>
    <row r="40" spans="2:5">
      <c r="B40" s="40" t="s">
        <v>27</v>
      </c>
      <c r="C40" s="41"/>
      <c r="D40" s="41"/>
      <c r="E40" s="42">
        <v>100000</v>
      </c>
    </row>
    <row r="41" spans="2:5">
      <c r="B41" s="49" t="s">
        <v>28</v>
      </c>
      <c r="C41" s="52"/>
      <c r="D41" s="52"/>
      <c r="E41" s="51">
        <f>+E39+E40</f>
        <v>560000</v>
      </c>
    </row>
    <row r="42" spans="2:5">
      <c r="B42" s="40" t="s">
        <v>29</v>
      </c>
      <c r="C42" s="41"/>
      <c r="D42" s="41"/>
      <c r="E42" s="42">
        <f>-E41*0.12</f>
        <v>-67200</v>
      </c>
    </row>
    <row r="43" spans="2:5">
      <c r="B43" s="49" t="s">
        <v>30</v>
      </c>
      <c r="C43" s="50"/>
      <c r="D43" s="50"/>
      <c r="E43" s="51">
        <f>+E41+E42</f>
        <v>492800</v>
      </c>
    </row>
    <row r="44" spans="2:5">
      <c r="B44" s="40" t="s">
        <v>31</v>
      </c>
      <c r="C44" s="41"/>
      <c r="D44" s="41"/>
      <c r="E44" s="42">
        <f>-E43*0.35</f>
        <v>-172480</v>
      </c>
    </row>
    <row r="45" spans="2:5" ht="21.75" thickBot="1">
      <c r="B45" s="46" t="s">
        <v>32</v>
      </c>
      <c r="C45" s="47"/>
      <c r="D45" s="47"/>
      <c r="E45" s="48">
        <f>+E43+E44</f>
        <v>320320</v>
      </c>
    </row>
    <row r="46" spans="2:5" ht="21.75" thickBot="1"/>
    <row r="47" spans="2:5">
      <c r="B47" s="37" t="s">
        <v>35</v>
      </c>
      <c r="C47" s="38"/>
      <c r="D47" s="38"/>
      <c r="E47" s="39" t="s">
        <v>7</v>
      </c>
    </row>
    <row r="48" spans="2:5">
      <c r="B48" s="40"/>
      <c r="C48" s="41"/>
      <c r="D48" s="41"/>
      <c r="E48" s="42"/>
    </row>
    <row r="49" spans="1:10">
      <c r="B49" s="43" t="s">
        <v>32</v>
      </c>
      <c r="C49" s="44"/>
      <c r="D49" s="44"/>
      <c r="E49" s="45">
        <f>+E45</f>
        <v>320320</v>
      </c>
    </row>
    <row r="50" spans="1:10">
      <c r="B50" s="40"/>
      <c r="C50" s="41"/>
      <c r="D50" s="41"/>
      <c r="E50" s="42"/>
    </row>
    <row r="51" spans="1:10">
      <c r="B51" s="43" t="s">
        <v>37</v>
      </c>
      <c r="C51" s="41"/>
      <c r="D51" s="41"/>
      <c r="E51" s="42"/>
    </row>
    <row r="52" spans="1:10">
      <c r="B52" s="40" t="s">
        <v>33</v>
      </c>
      <c r="C52" s="41"/>
      <c r="D52" s="41"/>
      <c r="E52" s="42">
        <f>+F24</f>
        <v>400000</v>
      </c>
    </row>
    <row r="53" spans="1:10">
      <c r="B53" s="40" t="s">
        <v>36</v>
      </c>
      <c r="C53" s="41"/>
      <c r="D53" s="41"/>
      <c r="E53" s="42">
        <f>-+F28</f>
        <v>-118000</v>
      </c>
    </row>
    <row r="54" spans="1:10">
      <c r="B54" s="40"/>
      <c r="C54" s="41"/>
      <c r="D54" s="41"/>
      <c r="E54" s="42"/>
    </row>
    <row r="55" spans="1:10">
      <c r="B55" s="43" t="s">
        <v>34</v>
      </c>
      <c r="C55" s="44"/>
      <c r="D55" s="44"/>
      <c r="E55" s="45">
        <f>SUM(E49:E54)</f>
        <v>602320</v>
      </c>
    </row>
    <row r="56" spans="1:10" ht="21.75" thickBot="1">
      <c r="B56" s="54"/>
      <c r="C56" s="55"/>
      <c r="D56" s="55"/>
      <c r="E56" s="56"/>
    </row>
    <row r="58" spans="1:10" ht="63.75">
      <c r="A58" s="9" t="s">
        <v>0</v>
      </c>
      <c r="B58" s="10"/>
      <c r="C58" s="10"/>
      <c r="D58" s="10"/>
      <c r="E58" s="10"/>
      <c r="F58" s="10"/>
      <c r="G58" s="10"/>
      <c r="H58" s="10"/>
      <c r="I58" s="10"/>
      <c r="J58" s="10"/>
    </row>
    <row r="59" spans="1:10" ht="34.5">
      <c r="A59" s="7" t="s">
        <v>38</v>
      </c>
      <c r="B59" s="8"/>
      <c r="C59" s="8"/>
      <c r="D59" s="8"/>
      <c r="E59" s="8"/>
      <c r="F59" s="8"/>
      <c r="G59" s="8"/>
      <c r="H59" s="8"/>
      <c r="I59" s="8"/>
      <c r="J59" s="8"/>
    </row>
    <row r="134" spans="1:10" ht="63.75">
      <c r="A134" s="9" t="s">
        <v>0</v>
      </c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 ht="34.5">
      <c r="A135" s="7" t="s">
        <v>39</v>
      </c>
      <c r="B135" s="8"/>
      <c r="C135" s="8"/>
      <c r="D135" s="8"/>
      <c r="E135" s="8"/>
      <c r="F135" s="8"/>
      <c r="G135" s="8"/>
      <c r="H135" s="8"/>
      <c r="I135" s="8"/>
      <c r="J135" s="8"/>
    </row>
    <row r="148" spans="2:8">
      <c r="E148" s="19" t="s">
        <v>40</v>
      </c>
      <c r="F148" s="19" t="s">
        <v>41</v>
      </c>
      <c r="G148" s="19" t="s">
        <v>41</v>
      </c>
    </row>
    <row r="149" spans="2:8">
      <c r="E149" s="19"/>
      <c r="F149" s="19"/>
      <c r="G149" s="19" t="s">
        <v>49</v>
      </c>
    </row>
    <row r="150" spans="2:8">
      <c r="B150" s="3" t="s">
        <v>42</v>
      </c>
      <c r="C150" s="3"/>
      <c r="D150" s="3"/>
      <c r="E150" s="3">
        <v>1000000</v>
      </c>
      <c r="F150" s="58">
        <v>150000</v>
      </c>
      <c r="G150" s="11">
        <f>+F150*H150</f>
        <v>525000</v>
      </c>
      <c r="H150" s="57">
        <v>3.5</v>
      </c>
    </row>
    <row r="152" spans="2:8">
      <c r="B152" s="2" t="s">
        <v>43</v>
      </c>
      <c r="E152" s="2">
        <v>10000000</v>
      </c>
      <c r="F152" s="2">
        <v>0</v>
      </c>
    </row>
    <row r="153" spans="2:8">
      <c r="B153" s="2" t="s">
        <v>48</v>
      </c>
      <c r="E153" s="2">
        <v>-2800000</v>
      </c>
      <c r="F153" s="2">
        <v>0</v>
      </c>
    </row>
    <row r="154" spans="2:8">
      <c r="B154" s="2" t="s">
        <v>44</v>
      </c>
      <c r="E154" s="2">
        <v>-3000000</v>
      </c>
      <c r="F154" s="2">
        <v>0</v>
      </c>
    </row>
    <row r="155" spans="2:8">
      <c r="B155" s="2" t="s">
        <v>45</v>
      </c>
      <c r="E155" s="2">
        <v>-1500000</v>
      </c>
      <c r="F155" s="2">
        <v>0</v>
      </c>
    </row>
    <row r="156" spans="2:8">
      <c r="B156" s="2" t="s">
        <v>46</v>
      </c>
      <c r="E156" s="2">
        <v>-600000</v>
      </c>
      <c r="F156" s="2">
        <v>0</v>
      </c>
    </row>
    <row r="157" spans="2:8">
      <c r="B157" s="2" t="s">
        <v>50</v>
      </c>
      <c r="G157" s="60">
        <f>+G159-G150</f>
        <v>18720</v>
      </c>
    </row>
    <row r="159" spans="2:8">
      <c r="B159" s="3" t="s">
        <v>47</v>
      </c>
      <c r="C159" s="3"/>
      <c r="D159" s="3"/>
      <c r="E159" s="3">
        <f>SUM(E150:E158)</f>
        <v>3100000</v>
      </c>
      <c r="F159" s="58">
        <f>SUM(F150:F158)</f>
        <v>150000</v>
      </c>
      <c r="G159" s="11">
        <f>+F159*H159</f>
        <v>543720</v>
      </c>
      <c r="H159" s="57">
        <v>3.6248</v>
      </c>
    </row>
    <row r="160" spans="2:8" ht="21.75" thickBot="1">
      <c r="G160" s="58">
        <f>+E159+G159</f>
        <v>3643720</v>
      </c>
    </row>
    <row r="161" spans="1:10">
      <c r="B161" s="53"/>
      <c r="C161" s="38"/>
      <c r="D161" s="38"/>
      <c r="E161" s="62" t="s">
        <v>58</v>
      </c>
    </row>
    <row r="162" spans="1:10">
      <c r="B162" s="63" t="s">
        <v>51</v>
      </c>
      <c r="C162" s="41"/>
      <c r="D162" s="41"/>
      <c r="E162" s="42">
        <f>+E152+E153+E154</f>
        <v>4200000</v>
      </c>
    </row>
    <row r="163" spans="1:10">
      <c r="B163" s="63" t="s">
        <v>52</v>
      </c>
      <c r="C163" s="41"/>
      <c r="D163" s="41"/>
      <c r="E163" s="42">
        <f>+E155</f>
        <v>-1500000</v>
      </c>
    </row>
    <row r="164" spans="1:10">
      <c r="B164" s="63" t="s">
        <v>53</v>
      </c>
      <c r="C164" s="41"/>
      <c r="D164" s="41"/>
      <c r="E164" s="42">
        <f>+E156</f>
        <v>-600000</v>
      </c>
    </row>
    <row r="165" spans="1:10">
      <c r="B165" s="64" t="s">
        <v>57</v>
      </c>
      <c r="C165" s="65"/>
      <c r="D165" s="65"/>
      <c r="E165" s="66">
        <f>+G157</f>
        <v>18720</v>
      </c>
    </row>
    <row r="166" spans="1:10">
      <c r="B166" s="63" t="s">
        <v>54</v>
      </c>
      <c r="C166" s="67"/>
      <c r="D166" s="67"/>
      <c r="E166" s="68">
        <f>SUM(E162:E165)</f>
        <v>2118720</v>
      </c>
    </row>
    <row r="167" spans="1:10">
      <c r="B167" s="40"/>
      <c r="C167" s="41"/>
      <c r="D167" s="41"/>
      <c r="E167" s="42"/>
    </row>
    <row r="168" spans="1:10">
      <c r="B168" s="40" t="s">
        <v>55</v>
      </c>
      <c r="C168" s="41"/>
      <c r="D168" s="41"/>
      <c r="E168" s="42">
        <f>+E150+G150</f>
        <v>1525000</v>
      </c>
    </row>
    <row r="169" spans="1:10" ht="21.75" thickBot="1">
      <c r="B169" s="54" t="s">
        <v>56</v>
      </c>
      <c r="C169" s="55"/>
      <c r="D169" s="55"/>
      <c r="E169" s="56">
        <f>+E166+E168</f>
        <v>3643720</v>
      </c>
      <c r="G169" s="59">
        <f>+G160-E169</f>
        <v>0</v>
      </c>
    </row>
    <row r="170" spans="1:10">
      <c r="E170" s="2">
        <f>+E169-G160</f>
        <v>0</v>
      </c>
    </row>
    <row r="172" spans="1:10" ht="63.75">
      <c r="A172" s="9" t="s">
        <v>0</v>
      </c>
      <c r="B172" s="10"/>
      <c r="C172" s="10"/>
      <c r="D172" s="10"/>
      <c r="E172" s="10"/>
      <c r="F172" s="10"/>
      <c r="G172" s="10"/>
      <c r="H172" s="10"/>
      <c r="I172" s="10"/>
      <c r="J172" s="10"/>
    </row>
    <row r="173" spans="1:10" ht="34.5">
      <c r="A173" s="7" t="s">
        <v>59</v>
      </c>
      <c r="B173" s="8"/>
      <c r="C173" s="8"/>
      <c r="D173" s="8"/>
      <c r="E173" s="8"/>
      <c r="F173" s="8"/>
      <c r="G173" s="8"/>
      <c r="H173" s="8"/>
      <c r="I173" s="8"/>
      <c r="J173" s="8"/>
    </row>
    <row r="202" spans="1:6">
      <c r="A202" s="3" t="s">
        <v>60</v>
      </c>
    </row>
    <row r="203" spans="1:6">
      <c r="A203" s="3" t="s">
        <v>65</v>
      </c>
      <c r="D203" s="69" t="s">
        <v>62</v>
      </c>
      <c r="E203" s="69" t="s">
        <v>63</v>
      </c>
      <c r="F203" s="69" t="s">
        <v>64</v>
      </c>
    </row>
    <row r="204" spans="1:6">
      <c r="A204" s="3" t="s">
        <v>3</v>
      </c>
      <c r="D204" s="69" t="s">
        <v>7</v>
      </c>
      <c r="E204" s="69" t="s">
        <v>7</v>
      </c>
      <c r="F204" s="69" t="s">
        <v>7</v>
      </c>
    </row>
    <row r="205" spans="1:6">
      <c r="A205" s="2" t="s">
        <v>4</v>
      </c>
      <c r="D205" s="2">
        <v>900000</v>
      </c>
      <c r="E205" s="2">
        <v>900000</v>
      </c>
      <c r="F205" s="2">
        <v>900000</v>
      </c>
    </row>
    <row r="206" spans="1:6">
      <c r="A206" s="2" t="s">
        <v>61</v>
      </c>
      <c r="D206" s="2">
        <v>-600000</v>
      </c>
      <c r="E206" s="2">
        <v>-500000</v>
      </c>
      <c r="F206" s="2">
        <v>-350000</v>
      </c>
    </row>
    <row r="207" spans="1:6">
      <c r="D207" s="59">
        <f>+D205+D206</f>
        <v>300000</v>
      </c>
      <c r="E207" s="59">
        <f>+E205+E206</f>
        <v>400000</v>
      </c>
      <c r="F207" s="59">
        <f>+F205+F206</f>
        <v>550000</v>
      </c>
    </row>
    <row r="208" spans="1:6">
      <c r="A208" s="3" t="s">
        <v>66</v>
      </c>
      <c r="D208" s="69" t="s">
        <v>62</v>
      </c>
      <c r="E208" s="69" t="s">
        <v>63</v>
      </c>
      <c r="F208" s="69" t="s">
        <v>64</v>
      </c>
    </row>
    <row r="209" spans="1:8">
      <c r="A209" s="3" t="s">
        <v>3</v>
      </c>
      <c r="D209" s="69" t="s">
        <v>7</v>
      </c>
      <c r="E209" s="69" t="s">
        <v>7</v>
      </c>
      <c r="F209" s="69" t="s">
        <v>7</v>
      </c>
    </row>
    <row r="210" spans="1:8">
      <c r="A210" s="2" t="s">
        <v>4</v>
      </c>
      <c r="D210" s="2">
        <v>0</v>
      </c>
      <c r="E210" s="2">
        <v>0</v>
      </c>
      <c r="F210" s="2">
        <v>0</v>
      </c>
    </row>
    <row r="211" spans="1:8">
      <c r="A211" s="2" t="s">
        <v>61</v>
      </c>
      <c r="D211" s="2">
        <v>0</v>
      </c>
      <c r="E211" s="2">
        <v>0</v>
      </c>
      <c r="F211" s="2">
        <v>0</v>
      </c>
    </row>
    <row r="212" spans="1:8">
      <c r="D212" s="59">
        <f>+D210+D211</f>
        <v>0</v>
      </c>
      <c r="E212" s="59">
        <f>+E210+E211</f>
        <v>0</v>
      </c>
      <c r="F212" s="59">
        <f>+F210+F211</f>
        <v>0</v>
      </c>
    </row>
    <row r="214" spans="1:8" ht="21.75" thickBot="1">
      <c r="E214" s="61" t="s">
        <v>71</v>
      </c>
      <c r="G214" s="61" t="s">
        <v>72</v>
      </c>
    </row>
    <row r="215" spans="1:8">
      <c r="C215" s="72" t="s">
        <v>62</v>
      </c>
      <c r="D215" s="73" t="s">
        <v>62</v>
      </c>
      <c r="E215" s="15" t="s">
        <v>63</v>
      </c>
      <c r="F215" s="15" t="s">
        <v>63</v>
      </c>
      <c r="G215" s="69" t="s">
        <v>64</v>
      </c>
      <c r="H215" s="69" t="s">
        <v>64</v>
      </c>
    </row>
    <row r="216" spans="1:8">
      <c r="C216" s="74" t="s">
        <v>14</v>
      </c>
      <c r="D216" s="75" t="s">
        <v>15</v>
      </c>
      <c r="E216" s="15" t="s">
        <v>14</v>
      </c>
      <c r="F216" s="15" t="s">
        <v>15</v>
      </c>
      <c r="G216" s="69" t="s">
        <v>14</v>
      </c>
      <c r="H216" s="69" t="s">
        <v>15</v>
      </c>
    </row>
    <row r="217" spans="1:8">
      <c r="A217" s="2" t="s">
        <v>67</v>
      </c>
      <c r="C217" s="40"/>
      <c r="D217" s="42">
        <f>+D205</f>
        <v>900000</v>
      </c>
      <c r="F217" s="2">
        <f>+E205</f>
        <v>900000</v>
      </c>
      <c r="H217" s="2">
        <f>+F205</f>
        <v>900000</v>
      </c>
    </row>
    <row r="218" spans="1:8">
      <c r="A218" s="2" t="s">
        <v>68</v>
      </c>
      <c r="C218" s="40">
        <f>-D206</f>
        <v>600000</v>
      </c>
      <c r="D218" s="42"/>
      <c r="E218" s="2">
        <f>-E206</f>
        <v>500000</v>
      </c>
      <c r="G218" s="2">
        <f>-F206</f>
        <v>350000</v>
      </c>
    </row>
    <row r="219" spans="1:8">
      <c r="A219" s="2" t="s">
        <v>69</v>
      </c>
      <c r="C219" s="40"/>
      <c r="D219" s="42">
        <f>-D206+E206</f>
        <v>100000</v>
      </c>
      <c r="F219" s="12">
        <f>-E206+F206</f>
        <v>150000</v>
      </c>
      <c r="G219" s="71"/>
      <c r="H219" s="71"/>
    </row>
    <row r="220" spans="1:8">
      <c r="A220" s="2" t="s">
        <v>70</v>
      </c>
      <c r="C220" s="76">
        <f>+E220-F219</f>
        <v>400000</v>
      </c>
      <c r="D220" s="42"/>
      <c r="E220" s="12">
        <f>+G220</f>
        <v>550000</v>
      </c>
      <c r="G220" s="60">
        <f>+H217-G218</f>
        <v>550000</v>
      </c>
    </row>
    <row r="221" spans="1:8" ht="21.75" thickBot="1">
      <c r="C221" s="77">
        <f t="shared" ref="C221:H221" si="0">SUM(C217:C220)</f>
        <v>1000000</v>
      </c>
      <c r="D221" s="78">
        <f t="shared" si="0"/>
        <v>1000000</v>
      </c>
      <c r="E221" s="70">
        <f t="shared" si="0"/>
        <v>1050000</v>
      </c>
      <c r="F221" s="70">
        <f t="shared" si="0"/>
        <v>1050000</v>
      </c>
      <c r="G221" s="21">
        <f t="shared" si="0"/>
        <v>900000</v>
      </c>
      <c r="H221" s="21">
        <f t="shared" si="0"/>
        <v>900000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2BE1-AF90-432A-9F5A-ABDCB8BBF1EE}">
  <dimension ref="A1"/>
  <sheetViews>
    <sheetView workbookViewId="0">
      <selection activeCell="F7" sqref="F7"/>
    </sheetView>
  </sheetViews>
  <sheetFormatPr baseColWidth="10" defaultRowHeight="14.25"/>
  <cols>
    <col min="5" max="5" width="7.1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LLANTO ARMIJO. Freddy Cesar</dc:creator>
  <cp:lastModifiedBy>LLANTO ARMIJO. Freddy Cesar</cp:lastModifiedBy>
  <dcterms:created xsi:type="dcterms:W3CDTF">2025-10-14T01:41:30Z</dcterms:created>
  <dcterms:modified xsi:type="dcterms:W3CDTF">2025-10-14T16:19:03Z</dcterms:modified>
</cp:coreProperties>
</file>