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xr:revisionPtr revIDLastSave="0" documentId="13_ncr:1_{D04C9E5D-62E2-4F31-A1C2-4E2BEB8DF2F5}" xr6:coauthVersionLast="47" xr6:coauthVersionMax="47" xr10:uidLastSave="{00000000-0000-0000-0000-000000000000}"/>
  <bookViews>
    <workbookView xWindow="-120" yWindow="-120" windowWidth="29040" windowHeight="15720" activeTab="1" xr2:uid="{F85CE1F0-395B-4E0D-95CD-0F0956480644}"/>
  </bookViews>
  <sheets>
    <sheet name="NIC1" sheetId="1" r:id="rId1"/>
    <sheet name="NIIF18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6" i="2" l="1"/>
  <c r="C36" i="2"/>
  <c r="B36" i="2"/>
  <c r="C30" i="2"/>
  <c r="D30" i="2"/>
  <c r="D24" i="2"/>
  <c r="C24" i="2"/>
  <c r="B24" i="2"/>
  <c r="D34" i="2"/>
  <c r="D35" i="2"/>
  <c r="D28" i="2"/>
  <c r="D29" i="2"/>
  <c r="D27" i="2"/>
  <c r="D18" i="2"/>
  <c r="D19" i="2"/>
  <c r="D20" i="2"/>
  <c r="D21" i="2"/>
  <c r="D22" i="2"/>
  <c r="D23" i="2"/>
  <c r="D33" i="2"/>
  <c r="D17" i="2"/>
  <c r="D32" i="2"/>
  <c r="D26" i="2"/>
  <c r="D16" i="2"/>
  <c r="D15" i="2"/>
  <c r="D14" i="2"/>
  <c r="D13" i="2"/>
  <c r="D12" i="2"/>
  <c r="D11" i="2"/>
  <c r="B11" i="2"/>
  <c r="B10" i="2"/>
  <c r="B9" i="2"/>
  <c r="B7" i="2"/>
  <c r="B6" i="2"/>
  <c r="B5" i="2"/>
  <c r="D10" i="2"/>
  <c r="D9" i="2"/>
  <c r="D7" i="2"/>
  <c r="D6" i="2"/>
  <c r="D5" i="2"/>
  <c r="B35" i="2"/>
  <c r="B34" i="2"/>
  <c r="B33" i="2"/>
  <c r="B32" i="2"/>
  <c r="B30" i="2"/>
  <c r="B29" i="2"/>
  <c r="B28" i="2"/>
  <c r="B27" i="2"/>
  <c r="B26" i="2"/>
  <c r="B23" i="2"/>
  <c r="B22" i="2"/>
  <c r="B21" i="2"/>
  <c r="B20" i="2"/>
  <c r="B19" i="2"/>
  <c r="B18" i="2"/>
  <c r="B17" i="2"/>
  <c r="B16" i="2"/>
  <c r="B15" i="2"/>
  <c r="B14" i="2"/>
  <c r="B13" i="2"/>
  <c r="B12" i="2"/>
  <c r="D36" i="1"/>
  <c r="C36" i="1"/>
  <c r="D33" i="1"/>
  <c r="C33" i="1"/>
  <c r="D13" i="1"/>
  <c r="C13" i="1"/>
  <c r="D41" i="1"/>
  <c r="D8" i="1"/>
  <c r="D10" i="1" s="1"/>
  <c r="C8" i="1"/>
  <c r="C10" i="1" s="1"/>
  <c r="C41" i="1"/>
  <c r="C31" i="1" l="1"/>
  <c r="D31" i="1"/>
  <c r="D45" i="1" s="1"/>
  <c r="D47" i="1" s="1"/>
  <c r="C45" i="1" l="1"/>
  <c r="C35" i="2" l="1"/>
  <c r="C34" i="2"/>
  <c r="C26" i="2"/>
  <c r="C47" i="1"/>
  <c r="C33" i="2" s="1"/>
  <c r="C19" i="2" l="1"/>
  <c r="C28" i="2"/>
  <c r="C32" i="2"/>
  <c r="C18" i="2"/>
  <c r="C29" i="2"/>
  <c r="C20" i="2"/>
  <c r="C21" i="2"/>
  <c r="C22" i="2"/>
  <c r="C27" i="2"/>
  <c r="C23" i="2"/>
  <c r="C10" i="2"/>
  <c r="C15" i="2"/>
  <c r="C13" i="2"/>
  <c r="C17" i="2"/>
  <c r="C14" i="2"/>
  <c r="C12" i="2"/>
  <c r="C11" i="2"/>
  <c r="C16" i="2"/>
  <c r="C7" i="2"/>
  <c r="C5" i="2"/>
  <c r="C9" i="2"/>
  <c r="C6" i="2"/>
  <c r="C38" i="2"/>
  <c r="D38" i="2"/>
  <c r="D8" i="2" l="1"/>
  <c r="C8" i="2"/>
  <c r="C25" i="2" l="1"/>
  <c r="C31" i="2" s="1"/>
  <c r="D25" i="2"/>
  <c r="D31" i="2" s="1"/>
  <c r="C37" i="2" l="1"/>
  <c r="C39" i="2" s="1"/>
  <c r="C41" i="2" s="1"/>
  <c r="D37" i="2"/>
  <c r="D39" i="2" s="1"/>
  <c r="D41" i="2" s="1"/>
</calcChain>
</file>

<file path=xl/sharedStrings.xml><?xml version="1.0" encoding="utf-8"?>
<sst xmlns="http://schemas.openxmlformats.org/spreadsheetml/2006/main" count="178" uniqueCount="89">
  <si>
    <t>Ingresos por ventas</t>
  </si>
  <si>
    <t>Otros ingresos operacionales</t>
  </si>
  <si>
    <t>Total ingresos</t>
  </si>
  <si>
    <t>Costo de ventas</t>
  </si>
  <si>
    <t>Ganancia bruta</t>
  </si>
  <si>
    <t>Gastos de venta y distribución</t>
  </si>
  <si>
    <t>Gastos de administración</t>
  </si>
  <si>
    <t>Otros ingresos</t>
  </si>
  <si>
    <t>Otros gastos</t>
  </si>
  <si>
    <t>Ganancia por actividad de operación</t>
  </si>
  <si>
    <t>Participación en el resultado de susbsidiarias</t>
  </si>
  <si>
    <t>Ingresos financieros</t>
  </si>
  <si>
    <t>Gastos financieros</t>
  </si>
  <si>
    <t>Diferencia en cambio, neta</t>
  </si>
  <si>
    <t>Resultado antes del impuesto a las ganancias</t>
  </si>
  <si>
    <t>Gasto por impuesto a las ganancias</t>
  </si>
  <si>
    <t>Ganancia neta del año</t>
  </si>
  <si>
    <t>S/(000)</t>
  </si>
  <si>
    <t>Ganancia en venta de PPE</t>
  </si>
  <si>
    <t>Indemnizaciones</t>
  </si>
  <si>
    <t>Recuperación de envases del mercado</t>
  </si>
  <si>
    <t>Recuperación de incobrables</t>
  </si>
  <si>
    <t>Refacturación de servicios</t>
  </si>
  <si>
    <t>Alquiler de inmuebles</t>
  </si>
  <si>
    <t>Ingresos con partes relacionadas</t>
  </si>
  <si>
    <t>Ganancia de forward de ME</t>
  </si>
  <si>
    <t>Otros</t>
  </si>
  <si>
    <t>Multas y sanciones</t>
  </si>
  <si>
    <t>Retiro de PPE</t>
  </si>
  <si>
    <t>Pérdida en forward de ME</t>
  </si>
  <si>
    <t>Deterioro de PPE</t>
  </si>
  <si>
    <t>Obras por impuestos</t>
  </si>
  <si>
    <t>Extraordinadrios</t>
  </si>
  <si>
    <t>Intereses sobre préstamos</t>
  </si>
  <si>
    <t>Intereses de obligaciones financieras</t>
  </si>
  <si>
    <t>Intereses por litigios</t>
  </si>
  <si>
    <t>Comisiones bancarias por recaudo</t>
  </si>
  <si>
    <t>Utilidad de operación</t>
  </si>
  <si>
    <t>Utilidad antes de financiamiento</t>
  </si>
  <si>
    <t>Impuesto a las ganancias</t>
  </si>
  <si>
    <t>Utilidad neta</t>
  </si>
  <si>
    <t>Should be zero ---&gt;</t>
  </si>
  <si>
    <t xml:space="preserve">UNION DE CERCECERIAS PERUANAS </t>
  </si>
  <si>
    <t>BACKUS Y JOHNSTON SAA</t>
  </si>
  <si>
    <t>NIIF 18</t>
  </si>
  <si>
    <t>Operación</t>
  </si>
  <si>
    <t>Inversión</t>
  </si>
  <si>
    <t>Financiamiento</t>
  </si>
  <si>
    <t>Intereses de depósitos a plazo</t>
  </si>
  <si>
    <t>Generada por las CXC</t>
  </si>
  <si>
    <t>Generada por Inversiones en Bonos</t>
  </si>
  <si>
    <t>Generada por Prestamos por pagar</t>
  </si>
  <si>
    <t>NIC 1 A NIIF 18</t>
  </si>
  <si>
    <t>DESDE EL  1 ENERO DE 2027</t>
  </si>
  <si>
    <t>SE DEROGA LA NIC 1</t>
  </si>
  <si>
    <t>ES REEMPLAZADA POR LA NIIF18</t>
  </si>
  <si>
    <t>OPERACIÓN</t>
  </si>
  <si>
    <t>INVERSION</t>
  </si>
  <si>
    <t>FINANCIAMIENTO</t>
  </si>
  <si>
    <t>ER01</t>
  </si>
  <si>
    <t>ER02</t>
  </si>
  <si>
    <t>ER03</t>
  </si>
  <si>
    <t>ER04</t>
  </si>
  <si>
    <t>ER05</t>
  </si>
  <si>
    <t>ER06</t>
  </si>
  <si>
    <t>ER07</t>
  </si>
  <si>
    <t>ER08</t>
  </si>
  <si>
    <t>ER09</t>
  </si>
  <si>
    <t>ER10</t>
  </si>
  <si>
    <t>ER11</t>
  </si>
  <si>
    <t>ER12</t>
  </si>
  <si>
    <t>ER13</t>
  </si>
  <si>
    <t>ER14</t>
  </si>
  <si>
    <t>ER15</t>
  </si>
  <si>
    <t>ER16</t>
  </si>
  <si>
    <t>ER17</t>
  </si>
  <si>
    <t>ER18</t>
  </si>
  <si>
    <t>ER19</t>
  </si>
  <si>
    <t>ER20</t>
  </si>
  <si>
    <t>ER21</t>
  </si>
  <si>
    <t>ER22</t>
  </si>
  <si>
    <t>ER23</t>
  </si>
  <si>
    <t>ER24</t>
  </si>
  <si>
    <t>ER25</t>
  </si>
  <si>
    <t>ER26</t>
  </si>
  <si>
    <t>ER27</t>
  </si>
  <si>
    <t>ER28</t>
  </si>
  <si>
    <t>ER29</t>
  </si>
  <si>
    <t>ER30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</si>
</sst>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2"/>
      <color theme="1"/>
      <name val="Aptos"/>
      <family val="2"/>
    </font>
    <font>
      <b/>
      <sz val="14"/>
      <color theme="0"/>
      <name val="Aptos Narrow"/>
      <family val="2"/>
      <scheme val="minor"/>
    </font>
    <font>
      <b/>
      <sz val="20"/>
      <color theme="0"/>
      <name val="Aptos Narrow"/>
      <family val="2"/>
      <scheme val="minor"/>
    </font>
    <font>
      <sz val="12"/>
      <color theme="0"/>
      <name val="Aptos"/>
      <family val="2"/>
    </font>
    <font>
      <b/>
      <sz val="12"/>
      <color theme="1"/>
      <name val="Aptos"/>
      <family val="2"/>
    </font>
    <font>
      <sz val="8"/>
      <name val="Aptos Narrow"/>
      <family val="2"/>
      <scheme val="minor"/>
    </font>
    <font>
      <b/>
      <sz val="12"/>
      <color theme="0"/>
      <name val="Aptos"/>
      <family val="2"/>
    </font>
    <font>
      <b/>
      <sz val="11"/>
      <color rgb="FFFF0000"/>
      <name val="Aptos Narrow"/>
      <family val="2"/>
      <scheme val="minor"/>
    </font>
    <font>
      <sz val="16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 tint="-0.499984740745262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3" fillId="0" borderId="0" xfId="0" applyFont="1"/>
    <xf numFmtId="3" fontId="0" fillId="3" borderId="0" xfId="0" applyNumberFormat="1" applyFill="1"/>
    <xf numFmtId="0" fontId="1" fillId="4" borderId="0" xfId="0" applyFont="1" applyFill="1" applyAlignment="1">
      <alignment horizontal="center"/>
    </xf>
    <xf numFmtId="0" fontId="1" fillId="4" borderId="0" xfId="0" quotePrefix="1" applyFont="1" applyFill="1" applyAlignment="1">
      <alignment horizontal="center"/>
    </xf>
    <xf numFmtId="0" fontId="6" fillId="5" borderId="0" xfId="0" applyFont="1" applyFill="1"/>
    <xf numFmtId="0" fontId="4" fillId="5" borderId="0" xfId="0" applyFont="1" applyFill="1"/>
    <xf numFmtId="0" fontId="5" fillId="3" borderId="0" xfId="0" applyFont="1" applyFill="1" applyAlignment="1">
      <alignment vertical="center"/>
    </xf>
    <xf numFmtId="0" fontId="8" fillId="7" borderId="0" xfId="0" applyFont="1" applyFill="1" applyAlignment="1">
      <alignment vertical="center"/>
    </xf>
    <xf numFmtId="3" fontId="4" fillId="7" borderId="0" xfId="0" applyNumberFormat="1" applyFont="1" applyFill="1"/>
    <xf numFmtId="3" fontId="0" fillId="6" borderId="0" xfId="0" applyNumberFormat="1" applyFill="1" applyBorder="1"/>
    <xf numFmtId="0" fontId="9" fillId="2" borderId="0" xfId="0" applyFont="1" applyFill="1" applyAlignment="1">
      <alignment vertical="center"/>
    </xf>
    <xf numFmtId="3" fontId="3" fillId="2" borderId="0" xfId="0" applyNumberFormat="1" applyFont="1" applyFill="1"/>
    <xf numFmtId="0" fontId="9" fillId="3" borderId="0" xfId="0" applyFont="1" applyFill="1" applyAlignment="1">
      <alignment vertical="center"/>
    </xf>
    <xf numFmtId="3" fontId="3" fillId="3" borderId="0" xfId="0" applyNumberFormat="1" applyFont="1" applyFill="1"/>
    <xf numFmtId="0" fontId="11" fillId="5" borderId="0" xfId="0" applyFont="1" applyFill="1" applyAlignment="1">
      <alignment vertical="center"/>
    </xf>
    <xf numFmtId="3" fontId="1" fillId="5" borderId="0" xfId="0" applyNumberFormat="1" applyFont="1" applyFill="1"/>
    <xf numFmtId="0" fontId="12" fillId="0" borderId="0" xfId="0" applyFont="1"/>
    <xf numFmtId="3" fontId="12" fillId="0" borderId="0" xfId="0" applyNumberFormat="1" applyFont="1"/>
    <xf numFmtId="0" fontId="7" fillId="4" borderId="0" xfId="0" applyFont="1" applyFill="1" applyAlignment="1">
      <alignment horizontal="left"/>
    </xf>
    <xf numFmtId="0" fontId="0" fillId="6" borderId="0" xfId="0" applyFill="1"/>
    <xf numFmtId="3" fontId="0" fillId="6" borderId="0" xfId="0" applyNumberFormat="1" applyFill="1"/>
    <xf numFmtId="0" fontId="0" fillId="6" borderId="0" xfId="0" applyFill="1" applyBorder="1"/>
    <xf numFmtId="0" fontId="4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0" xfId="0" quotePrefix="1" applyFont="1" applyFill="1" applyAlignment="1">
      <alignment horizontal="center"/>
    </xf>
    <xf numFmtId="0" fontId="2" fillId="0" borderId="0" xfId="0" applyFont="1" applyFill="1"/>
    <xf numFmtId="3" fontId="3" fillId="0" borderId="0" xfId="0" applyNumberFormat="1" applyFont="1" applyFill="1"/>
    <xf numFmtId="3" fontId="4" fillId="0" borderId="0" xfId="0" applyNumberFormat="1" applyFont="1" applyFill="1"/>
    <xf numFmtId="3" fontId="0" fillId="0" borderId="0" xfId="0" applyNumberFormat="1" applyFill="1"/>
    <xf numFmtId="0" fontId="0" fillId="0" borderId="0" xfId="0" applyFill="1"/>
    <xf numFmtId="0" fontId="5" fillId="8" borderId="1" xfId="0" applyFont="1" applyFill="1" applyBorder="1" applyAlignment="1">
      <alignment vertical="center"/>
    </xf>
    <xf numFmtId="3" fontId="0" fillId="8" borderId="0" xfId="0" applyNumberFormat="1" applyFill="1" applyBorder="1"/>
    <xf numFmtId="3" fontId="0" fillId="8" borderId="2" xfId="0" applyNumberFormat="1" applyFill="1" applyBorder="1"/>
    <xf numFmtId="0" fontId="5" fillId="9" borderId="1" xfId="0" applyFont="1" applyFill="1" applyBorder="1" applyAlignment="1">
      <alignment vertical="center"/>
    </xf>
    <xf numFmtId="3" fontId="0" fillId="9" borderId="0" xfId="0" applyNumberFormat="1" applyFill="1" applyBorder="1"/>
    <xf numFmtId="3" fontId="0" fillId="9" borderId="2" xfId="0" applyNumberFormat="1" applyFill="1" applyBorder="1"/>
    <xf numFmtId="0" fontId="0" fillId="10" borderId="1" xfId="0" applyFill="1" applyBorder="1"/>
    <xf numFmtId="3" fontId="0" fillId="10" borderId="0" xfId="0" applyNumberFormat="1" applyFill="1" applyBorder="1"/>
    <xf numFmtId="3" fontId="0" fillId="10" borderId="2" xfId="0" applyNumberFormat="1" applyFill="1" applyBorder="1"/>
    <xf numFmtId="0" fontId="13" fillId="0" borderId="0" xfId="0" applyFont="1"/>
    <xf numFmtId="0" fontId="13" fillId="0" borderId="0" xfId="0" applyFont="1" applyFill="1"/>
    <xf numFmtId="0" fontId="14" fillId="11" borderId="0" xfId="0" applyFont="1" applyFill="1"/>
    <xf numFmtId="3" fontId="0" fillId="3" borderId="0" xfId="0" applyNumberFormat="1" applyFont="1" applyFill="1"/>
    <xf numFmtId="0" fontId="0" fillId="3" borderId="0" xfId="0" applyFont="1" applyFill="1"/>
    <xf numFmtId="0" fontId="6" fillId="12" borderId="0" xfId="0" applyFont="1" applyFill="1"/>
    <xf numFmtId="0" fontId="4" fillId="12" borderId="0" xfId="0" applyFont="1" applyFill="1"/>
    <xf numFmtId="0" fontId="5" fillId="6" borderId="6" xfId="0" applyFont="1" applyFill="1" applyBorder="1" applyAlignment="1">
      <alignment vertical="center"/>
    </xf>
    <xf numFmtId="3" fontId="0" fillId="6" borderId="7" xfId="0" applyNumberFormat="1" applyFill="1" applyBorder="1"/>
    <xf numFmtId="3" fontId="0" fillId="6" borderId="8" xfId="0" applyNumberFormat="1" applyFill="1" applyBorder="1"/>
    <xf numFmtId="0" fontId="11" fillId="13" borderId="3" xfId="0" applyFont="1" applyFill="1" applyBorder="1" applyAlignment="1">
      <alignment vertical="center"/>
    </xf>
    <xf numFmtId="3" fontId="1" fillId="13" borderId="4" xfId="0" applyNumberFormat="1" applyFont="1" applyFill="1" applyBorder="1"/>
    <xf numFmtId="3" fontId="1" fillId="13" borderId="5" xfId="0" applyNumberFormat="1" applyFont="1" applyFill="1" applyBorder="1"/>
    <xf numFmtId="0" fontId="11" fillId="14" borderId="3" xfId="0" applyFont="1" applyFill="1" applyBorder="1" applyAlignment="1">
      <alignment vertical="center"/>
    </xf>
    <xf numFmtId="3" fontId="1" fillId="14" borderId="4" xfId="0" applyNumberFormat="1" applyFont="1" applyFill="1" applyBorder="1"/>
    <xf numFmtId="3" fontId="1" fillId="14" borderId="5" xfId="0" applyNumberFormat="1" applyFont="1" applyFill="1" applyBorder="1"/>
    <xf numFmtId="0" fontId="11" fillId="15" borderId="3" xfId="0" applyFont="1" applyFill="1" applyBorder="1" applyAlignment="1">
      <alignment vertical="center"/>
    </xf>
    <xf numFmtId="3" fontId="1" fillId="15" borderId="4" xfId="0" applyNumberFormat="1" applyFont="1" applyFill="1" applyBorder="1"/>
    <xf numFmtId="3" fontId="1" fillId="15" borderId="5" xfId="0" applyNumberFormat="1" applyFont="1" applyFill="1" applyBorder="1"/>
    <xf numFmtId="0" fontId="8" fillId="16" borderId="1" xfId="0" applyFont="1" applyFill="1" applyBorder="1" applyAlignment="1">
      <alignment vertical="center"/>
    </xf>
    <xf numFmtId="3" fontId="4" fillId="16" borderId="0" xfId="0" applyNumberFormat="1" applyFont="1" applyFill="1" applyBorder="1"/>
    <xf numFmtId="3" fontId="4" fillId="16" borderId="2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936625</xdr:colOff>
      <xdr:row>27</xdr:row>
      <xdr:rowOff>103183</xdr:rowOff>
    </xdr:from>
    <xdr:to>
      <xdr:col>5</xdr:col>
      <xdr:colOff>468315</xdr:colOff>
      <xdr:row>28</xdr:row>
      <xdr:rowOff>126995</xdr:rowOff>
    </xdr:to>
    <xdr:sp macro="" textlink="">
      <xdr:nvSpPr>
        <xdr:cNvPr id="2" name="Flecha: a la derecha 1">
          <a:extLst>
            <a:ext uri="{FF2B5EF4-FFF2-40B4-BE49-F238E27FC236}">
              <a16:creationId xmlns:a16="http://schemas.microsoft.com/office/drawing/2014/main" id="{D33F1546-D882-7D1F-589C-352C7FD93D19}"/>
            </a:ext>
          </a:extLst>
        </xdr:cNvPr>
        <xdr:cNvSpPr/>
      </xdr:nvSpPr>
      <xdr:spPr>
        <a:xfrm flipH="1">
          <a:off x="5818188" y="3595683"/>
          <a:ext cx="539752" cy="206375"/>
        </a:xfrm>
        <a:prstGeom prst="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  <xdr:twoCellAnchor>
    <xdr:from>
      <xdr:col>4</xdr:col>
      <xdr:colOff>936625</xdr:colOff>
      <xdr:row>28</xdr:row>
      <xdr:rowOff>103183</xdr:rowOff>
    </xdr:from>
    <xdr:to>
      <xdr:col>5</xdr:col>
      <xdr:colOff>468315</xdr:colOff>
      <xdr:row>29</xdr:row>
      <xdr:rowOff>126995</xdr:rowOff>
    </xdr:to>
    <xdr:sp macro="" textlink="">
      <xdr:nvSpPr>
        <xdr:cNvPr id="4" name="Flecha: a la derecha 3">
          <a:extLst>
            <a:ext uri="{FF2B5EF4-FFF2-40B4-BE49-F238E27FC236}">
              <a16:creationId xmlns:a16="http://schemas.microsoft.com/office/drawing/2014/main" id="{AAD819EA-ADFE-4692-990C-9D3DE5913819}"/>
            </a:ext>
          </a:extLst>
        </xdr:cNvPr>
        <xdr:cNvSpPr/>
      </xdr:nvSpPr>
      <xdr:spPr>
        <a:xfrm flipH="1">
          <a:off x="5818188" y="3595683"/>
          <a:ext cx="539752" cy="206375"/>
        </a:xfrm>
        <a:prstGeom prst="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  <xdr:twoCellAnchor>
    <xdr:from>
      <xdr:col>4</xdr:col>
      <xdr:colOff>936625</xdr:colOff>
      <xdr:row>28</xdr:row>
      <xdr:rowOff>103183</xdr:rowOff>
    </xdr:from>
    <xdr:to>
      <xdr:col>5</xdr:col>
      <xdr:colOff>468315</xdr:colOff>
      <xdr:row>29</xdr:row>
      <xdr:rowOff>126995</xdr:rowOff>
    </xdr:to>
    <xdr:sp macro="" textlink="">
      <xdr:nvSpPr>
        <xdr:cNvPr id="5" name="Flecha: a la derecha 4">
          <a:extLst>
            <a:ext uri="{FF2B5EF4-FFF2-40B4-BE49-F238E27FC236}">
              <a16:creationId xmlns:a16="http://schemas.microsoft.com/office/drawing/2014/main" id="{C4EA7129-C9DB-47FA-BB3B-54D768E6D5A6}"/>
            </a:ext>
          </a:extLst>
        </xdr:cNvPr>
        <xdr:cNvSpPr/>
      </xdr:nvSpPr>
      <xdr:spPr>
        <a:xfrm flipH="1">
          <a:off x="5818188" y="3595683"/>
          <a:ext cx="539752" cy="206375"/>
        </a:xfrm>
        <a:prstGeom prst="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  <xdr:twoCellAnchor>
    <xdr:from>
      <xdr:col>4</xdr:col>
      <xdr:colOff>904874</xdr:colOff>
      <xdr:row>31</xdr:row>
      <xdr:rowOff>7938</xdr:rowOff>
    </xdr:from>
    <xdr:to>
      <xdr:col>5</xdr:col>
      <xdr:colOff>436564</xdr:colOff>
      <xdr:row>32</xdr:row>
      <xdr:rowOff>15875</xdr:rowOff>
    </xdr:to>
    <xdr:sp macro="" textlink="">
      <xdr:nvSpPr>
        <xdr:cNvPr id="8" name="Flecha: a la derecha 7">
          <a:extLst>
            <a:ext uri="{FF2B5EF4-FFF2-40B4-BE49-F238E27FC236}">
              <a16:creationId xmlns:a16="http://schemas.microsoft.com/office/drawing/2014/main" id="{D585E28E-FF7F-4A4E-9EF8-58F7B7CAB7A4}"/>
            </a:ext>
          </a:extLst>
        </xdr:cNvPr>
        <xdr:cNvSpPr/>
      </xdr:nvSpPr>
      <xdr:spPr>
        <a:xfrm flipH="1">
          <a:off x="6334124" y="2960688"/>
          <a:ext cx="539753" cy="206375"/>
        </a:xfrm>
        <a:prstGeom prst="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  <xdr:twoCellAnchor>
    <xdr:from>
      <xdr:col>4</xdr:col>
      <xdr:colOff>904874</xdr:colOff>
      <xdr:row>42</xdr:row>
      <xdr:rowOff>7938</xdr:rowOff>
    </xdr:from>
    <xdr:to>
      <xdr:col>5</xdr:col>
      <xdr:colOff>436564</xdr:colOff>
      <xdr:row>43</xdr:row>
      <xdr:rowOff>15875</xdr:rowOff>
    </xdr:to>
    <xdr:sp macro="" textlink="">
      <xdr:nvSpPr>
        <xdr:cNvPr id="9" name="Flecha: a la derecha 8">
          <a:extLst>
            <a:ext uri="{FF2B5EF4-FFF2-40B4-BE49-F238E27FC236}">
              <a16:creationId xmlns:a16="http://schemas.microsoft.com/office/drawing/2014/main" id="{EDE613C1-53D5-47D2-A327-E60A1AB6F49E}"/>
            </a:ext>
          </a:extLst>
        </xdr:cNvPr>
        <xdr:cNvSpPr/>
      </xdr:nvSpPr>
      <xdr:spPr>
        <a:xfrm flipH="1">
          <a:off x="6334124" y="4603751"/>
          <a:ext cx="539753" cy="206374"/>
        </a:xfrm>
        <a:prstGeom prst="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805296</xdr:colOff>
      <xdr:row>22</xdr:row>
      <xdr:rowOff>8660</xdr:rowOff>
    </xdr:from>
    <xdr:to>
      <xdr:col>5</xdr:col>
      <xdr:colOff>173182</xdr:colOff>
      <xdr:row>24</xdr:row>
      <xdr:rowOff>181841</xdr:rowOff>
    </xdr:to>
    <xdr:sp macro="" textlink="">
      <xdr:nvSpPr>
        <xdr:cNvPr id="2" name="Flecha: hacia la izquierda 1">
          <a:extLst>
            <a:ext uri="{FF2B5EF4-FFF2-40B4-BE49-F238E27FC236}">
              <a16:creationId xmlns:a16="http://schemas.microsoft.com/office/drawing/2014/main" id="{C26F0D65-C79B-E2E6-82AB-75227665DD21}"/>
            </a:ext>
          </a:extLst>
        </xdr:cNvPr>
        <xdr:cNvSpPr/>
      </xdr:nvSpPr>
      <xdr:spPr>
        <a:xfrm>
          <a:off x="6139296" y="4303569"/>
          <a:ext cx="571500" cy="554181"/>
        </a:xfrm>
        <a:prstGeom prst="lef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86E479-9896-4850-A440-E1AECA668DF4}">
  <dimension ref="A1:E51"/>
  <sheetViews>
    <sheetView topLeftCell="A42" zoomScale="120" zoomScaleNormal="120" workbookViewId="0">
      <selection activeCell="C47" sqref="C47:D47"/>
    </sheetView>
  </sheetViews>
  <sheetFormatPr baseColWidth="10" defaultRowHeight="21" outlineLevelRow="1" x14ac:dyDescent="0.35"/>
  <cols>
    <col min="1" max="1" width="6.5" style="41" customWidth="1"/>
    <col min="2" max="2" width="42.75" style="40" bestFit="1" customWidth="1"/>
    <col min="3" max="4" width="11" style="40"/>
    <col min="5" max="5" width="13.25" style="41" bestFit="1" customWidth="1"/>
    <col min="6" max="16384" width="11" style="40"/>
  </cols>
  <sheetData>
    <row r="1" spans="1:5" customFormat="1" ht="18.75" x14ac:dyDescent="0.3">
      <c r="A1" s="30"/>
      <c r="B1" s="45" t="s">
        <v>42</v>
      </c>
      <c r="C1" s="46"/>
      <c r="D1" s="46"/>
      <c r="E1" s="23"/>
    </row>
    <row r="2" spans="1:5" customFormat="1" ht="18.75" x14ac:dyDescent="0.3">
      <c r="A2" s="30"/>
      <c r="B2" s="45" t="s">
        <v>43</v>
      </c>
      <c r="C2" s="46"/>
      <c r="D2" s="46"/>
      <c r="E2" s="23"/>
    </row>
    <row r="3" spans="1:5" customFormat="1" ht="15" x14ac:dyDescent="0.25">
      <c r="A3" s="30"/>
      <c r="B3" s="19" t="s">
        <v>52</v>
      </c>
      <c r="C3" s="3">
        <v>2024</v>
      </c>
      <c r="D3" s="3">
        <v>2023</v>
      </c>
      <c r="E3" s="24"/>
    </row>
    <row r="4" spans="1:5" customFormat="1" ht="15" x14ac:dyDescent="0.25">
      <c r="A4" s="30"/>
      <c r="B4" s="19"/>
      <c r="C4" s="4" t="s">
        <v>17</v>
      </c>
      <c r="D4" s="4" t="s">
        <v>17</v>
      </c>
      <c r="E4" s="25"/>
    </row>
    <row r="5" spans="1:5" customFormat="1" ht="14.25" x14ac:dyDescent="0.2">
      <c r="A5" s="30"/>
      <c r="E5" s="30"/>
    </row>
    <row r="6" spans="1:5" customFormat="1" ht="15" x14ac:dyDescent="0.2">
      <c r="A6" s="30" t="s">
        <v>59</v>
      </c>
      <c r="B6" s="7" t="s">
        <v>0</v>
      </c>
      <c r="C6" s="43">
        <v>6414292</v>
      </c>
      <c r="D6" s="43">
        <v>6355564</v>
      </c>
      <c r="E6" s="26"/>
    </row>
    <row r="7" spans="1:5" customFormat="1" ht="15" x14ac:dyDescent="0.2">
      <c r="A7" s="30" t="s">
        <v>60</v>
      </c>
      <c r="B7" s="7" t="s">
        <v>1</v>
      </c>
      <c r="C7" s="43">
        <v>102039</v>
      </c>
      <c r="D7" s="43">
        <v>121710</v>
      </c>
      <c r="E7" s="26"/>
    </row>
    <row r="8" spans="1:5" customFormat="1" ht="15.75" x14ac:dyDescent="0.25">
      <c r="A8" s="30"/>
      <c r="B8" s="11" t="s">
        <v>2</v>
      </c>
      <c r="C8" s="12">
        <f>+C6+C7</f>
        <v>6516331</v>
      </c>
      <c r="D8" s="12">
        <f>+D6+D7</f>
        <v>6477274</v>
      </c>
      <c r="E8" s="27"/>
    </row>
    <row r="9" spans="1:5" customFormat="1" ht="15" x14ac:dyDescent="0.2">
      <c r="A9" s="30" t="s">
        <v>61</v>
      </c>
      <c r="B9" s="7" t="s">
        <v>3</v>
      </c>
      <c r="C9" s="43">
        <v>-2152528</v>
      </c>
      <c r="D9" s="44">
        <v>-2276324</v>
      </c>
      <c r="E9" s="26"/>
    </row>
    <row r="10" spans="1:5" customFormat="1" ht="15" x14ac:dyDescent="0.2">
      <c r="A10" s="30"/>
      <c r="B10" s="8" t="s">
        <v>4</v>
      </c>
      <c r="C10" s="9">
        <f>+C8+C9</f>
        <v>4363803</v>
      </c>
      <c r="D10" s="9">
        <f>+D8+D9</f>
        <v>4200950</v>
      </c>
      <c r="E10" s="28"/>
    </row>
    <row r="11" spans="1:5" customFormat="1" ht="15" x14ac:dyDescent="0.2">
      <c r="A11" s="30" t="s">
        <v>62</v>
      </c>
      <c r="B11" s="7" t="s">
        <v>5</v>
      </c>
      <c r="C11" s="2">
        <v>-3611385</v>
      </c>
      <c r="D11" s="2">
        <v>-3272059</v>
      </c>
      <c r="E11" s="26"/>
    </row>
    <row r="12" spans="1:5" customFormat="1" ht="15" x14ac:dyDescent="0.2">
      <c r="A12" s="30" t="s">
        <v>63</v>
      </c>
      <c r="B12" s="7" t="s">
        <v>6</v>
      </c>
      <c r="C12" s="2">
        <v>-610493</v>
      </c>
      <c r="D12" s="2">
        <v>-576371</v>
      </c>
      <c r="E12" s="26"/>
    </row>
    <row r="13" spans="1:5" customFormat="1" ht="15" x14ac:dyDescent="0.2">
      <c r="A13" s="30"/>
      <c r="B13" s="7" t="s">
        <v>7</v>
      </c>
      <c r="C13" s="2">
        <f>SUM(C14:C22)</f>
        <v>77541</v>
      </c>
      <c r="D13" s="2">
        <f>SUM(D14:D22)</f>
        <v>112813</v>
      </c>
      <c r="E13" s="29"/>
    </row>
    <row r="14" spans="1:5" customFormat="1" ht="14.25" outlineLevel="1" x14ac:dyDescent="0.2">
      <c r="A14" s="30" t="s">
        <v>64</v>
      </c>
      <c r="B14" s="20" t="s">
        <v>18</v>
      </c>
      <c r="C14" s="21">
        <v>28283</v>
      </c>
      <c r="D14" s="21">
        <v>33717</v>
      </c>
      <c r="E14" s="26" t="s">
        <v>45</v>
      </c>
    </row>
    <row r="15" spans="1:5" customFormat="1" ht="14.25" outlineLevel="1" x14ac:dyDescent="0.2">
      <c r="A15" s="30" t="s">
        <v>65</v>
      </c>
      <c r="B15" s="20" t="s">
        <v>19</v>
      </c>
      <c r="C15" s="21">
        <v>21083</v>
      </c>
      <c r="D15" s="21">
        <v>50453</v>
      </c>
      <c r="E15" s="26" t="s">
        <v>45</v>
      </c>
    </row>
    <row r="16" spans="1:5" customFormat="1" ht="14.25" outlineLevel="1" x14ac:dyDescent="0.2">
      <c r="A16" s="30" t="s">
        <v>66</v>
      </c>
      <c r="B16" s="20" t="s">
        <v>20</v>
      </c>
      <c r="C16" s="21">
        <v>9950</v>
      </c>
      <c r="D16" s="21">
        <v>0</v>
      </c>
      <c r="E16" s="26" t="s">
        <v>45</v>
      </c>
    </row>
    <row r="17" spans="1:5" customFormat="1" ht="14.25" outlineLevel="1" x14ac:dyDescent="0.2">
      <c r="A17" s="30" t="s">
        <v>67</v>
      </c>
      <c r="B17" s="20" t="s">
        <v>21</v>
      </c>
      <c r="C17" s="21">
        <v>4633</v>
      </c>
      <c r="D17" s="21">
        <v>5645</v>
      </c>
      <c r="E17" s="26" t="s">
        <v>45</v>
      </c>
    </row>
    <row r="18" spans="1:5" customFormat="1" ht="14.25" outlineLevel="1" x14ac:dyDescent="0.2">
      <c r="A18" s="30" t="s">
        <v>68</v>
      </c>
      <c r="B18" s="20" t="s">
        <v>22</v>
      </c>
      <c r="C18" s="21">
        <v>3570</v>
      </c>
      <c r="D18" s="21">
        <v>0</v>
      </c>
      <c r="E18" s="26" t="s">
        <v>45</v>
      </c>
    </row>
    <row r="19" spans="1:5" customFormat="1" ht="14.25" outlineLevel="1" x14ac:dyDescent="0.2">
      <c r="A19" s="30" t="s">
        <v>69</v>
      </c>
      <c r="B19" s="20" t="s">
        <v>23</v>
      </c>
      <c r="C19" s="21">
        <v>3568</v>
      </c>
      <c r="D19" s="21">
        <v>3678</v>
      </c>
      <c r="E19" s="26" t="s">
        <v>46</v>
      </c>
    </row>
    <row r="20" spans="1:5" customFormat="1" ht="14.25" outlineLevel="1" x14ac:dyDescent="0.2">
      <c r="A20" s="30" t="s">
        <v>70</v>
      </c>
      <c r="B20" s="20" t="s">
        <v>24</v>
      </c>
      <c r="C20" s="21">
        <v>1654</v>
      </c>
      <c r="D20" s="21">
        <v>4489</v>
      </c>
      <c r="E20" s="26" t="s">
        <v>45</v>
      </c>
    </row>
    <row r="21" spans="1:5" customFormat="1" ht="14.25" outlineLevel="1" x14ac:dyDescent="0.2">
      <c r="A21" s="30" t="s">
        <v>71</v>
      </c>
      <c r="B21" s="20" t="s">
        <v>25</v>
      </c>
      <c r="C21" s="21">
        <v>0</v>
      </c>
      <c r="D21" s="21">
        <v>12886</v>
      </c>
      <c r="E21" s="26" t="s">
        <v>47</v>
      </c>
    </row>
    <row r="22" spans="1:5" customFormat="1" ht="14.25" outlineLevel="1" x14ac:dyDescent="0.2">
      <c r="A22" s="30" t="s">
        <v>72</v>
      </c>
      <c r="B22" s="20" t="s">
        <v>26</v>
      </c>
      <c r="C22" s="21">
        <v>4800</v>
      </c>
      <c r="D22" s="21">
        <v>1945</v>
      </c>
      <c r="E22" s="26" t="s">
        <v>45</v>
      </c>
    </row>
    <row r="23" spans="1:5" customFormat="1" ht="15" x14ac:dyDescent="0.2">
      <c r="A23" s="30"/>
      <c r="B23" s="7" t="s">
        <v>8</v>
      </c>
      <c r="C23" s="2">
        <v>-108997</v>
      </c>
      <c r="D23" s="2">
        <v>-45774</v>
      </c>
      <c r="E23" s="29"/>
    </row>
    <row r="24" spans="1:5" customFormat="1" ht="14.25" hidden="1" outlineLevel="1" x14ac:dyDescent="0.2">
      <c r="A24" s="30" t="s">
        <v>73</v>
      </c>
      <c r="B24" s="20" t="s">
        <v>27</v>
      </c>
      <c r="C24" s="21">
        <v>-28673</v>
      </c>
      <c r="D24" s="21">
        <v>-5502</v>
      </c>
      <c r="E24" s="26" t="s">
        <v>45</v>
      </c>
    </row>
    <row r="25" spans="1:5" customFormat="1" ht="14.25" hidden="1" outlineLevel="1" x14ac:dyDescent="0.2">
      <c r="A25" s="30" t="s">
        <v>74</v>
      </c>
      <c r="B25" s="20" t="s">
        <v>28</v>
      </c>
      <c r="C25" s="21">
        <v>-25887</v>
      </c>
      <c r="D25" s="21">
        <v>-22901</v>
      </c>
      <c r="E25" s="26" t="s">
        <v>45</v>
      </c>
    </row>
    <row r="26" spans="1:5" customFormat="1" ht="14.25" hidden="1" outlineLevel="1" x14ac:dyDescent="0.2">
      <c r="A26" s="30" t="s">
        <v>75</v>
      </c>
      <c r="B26" s="20" t="s">
        <v>29</v>
      </c>
      <c r="C26" s="21">
        <v>-18728</v>
      </c>
      <c r="D26" s="21">
        <v>0</v>
      </c>
      <c r="E26" s="26" t="s">
        <v>47</v>
      </c>
    </row>
    <row r="27" spans="1:5" customFormat="1" ht="14.25" hidden="1" outlineLevel="1" x14ac:dyDescent="0.2">
      <c r="A27" s="30" t="s">
        <v>76</v>
      </c>
      <c r="B27" s="20" t="s">
        <v>30</v>
      </c>
      <c r="C27" s="21">
        <v>-16556</v>
      </c>
      <c r="D27" s="21">
        <v>0</v>
      </c>
      <c r="E27" s="26" t="s">
        <v>45</v>
      </c>
    </row>
    <row r="28" spans="1:5" customFormat="1" ht="14.25" hidden="1" outlineLevel="1" x14ac:dyDescent="0.2">
      <c r="A28" s="30" t="s">
        <v>77</v>
      </c>
      <c r="B28" s="20" t="s">
        <v>31</v>
      </c>
      <c r="C28" s="21">
        <v>-12287</v>
      </c>
      <c r="D28" s="21">
        <v>-8105</v>
      </c>
      <c r="E28" s="26" t="s">
        <v>45</v>
      </c>
    </row>
    <row r="29" spans="1:5" customFormat="1" ht="14.25" hidden="1" outlineLevel="1" x14ac:dyDescent="0.2">
      <c r="A29" s="30" t="s">
        <v>78</v>
      </c>
      <c r="B29" s="20" t="s">
        <v>32</v>
      </c>
      <c r="C29" s="21">
        <v>-5571</v>
      </c>
      <c r="D29" s="21">
        <v>-8672</v>
      </c>
      <c r="E29" s="26" t="s">
        <v>45</v>
      </c>
    </row>
    <row r="30" spans="1:5" customFormat="1" ht="14.25" hidden="1" outlineLevel="1" x14ac:dyDescent="0.2">
      <c r="A30" s="30" t="s">
        <v>79</v>
      </c>
      <c r="B30" s="20" t="s">
        <v>26</v>
      </c>
      <c r="C30" s="21">
        <v>-1295</v>
      </c>
      <c r="D30" s="21">
        <v>-594</v>
      </c>
      <c r="E30" s="26" t="s">
        <v>45</v>
      </c>
    </row>
    <row r="31" spans="1:5" customFormat="1" ht="15" collapsed="1" x14ac:dyDescent="0.2">
      <c r="A31" s="30"/>
      <c r="B31" s="8" t="s">
        <v>9</v>
      </c>
      <c r="C31" s="9">
        <f>+C10+C11+C12+C13+C23</f>
        <v>110469</v>
      </c>
      <c r="D31" s="9">
        <f>+D10+D11+D12+D13+D23</f>
        <v>419559</v>
      </c>
      <c r="E31" s="28"/>
    </row>
    <row r="32" spans="1:5" customFormat="1" ht="15.75" x14ac:dyDescent="0.25">
      <c r="A32" s="30" t="s">
        <v>80</v>
      </c>
      <c r="B32" s="13" t="s">
        <v>10</v>
      </c>
      <c r="C32" s="14">
        <v>2075606</v>
      </c>
      <c r="D32" s="14">
        <v>1827449</v>
      </c>
      <c r="E32" s="27" t="s">
        <v>46</v>
      </c>
    </row>
    <row r="33" spans="1:5" customFormat="1" ht="15" x14ac:dyDescent="0.2">
      <c r="A33" s="30"/>
      <c r="B33" s="7" t="s">
        <v>11</v>
      </c>
      <c r="C33" s="2">
        <f>+C34+C35</f>
        <v>134678</v>
      </c>
      <c r="D33" s="2">
        <f>+D34+D35</f>
        <v>82945</v>
      </c>
      <c r="E33" s="29"/>
    </row>
    <row r="34" spans="1:5" customFormat="1" ht="14.25" outlineLevel="1" x14ac:dyDescent="0.2">
      <c r="A34" s="30" t="s">
        <v>81</v>
      </c>
      <c r="B34" s="20" t="s">
        <v>33</v>
      </c>
      <c r="C34" s="21">
        <v>125850</v>
      </c>
      <c r="D34" s="21">
        <v>78146</v>
      </c>
      <c r="E34" s="26"/>
    </row>
    <row r="35" spans="1:5" customFormat="1" ht="14.25" outlineLevel="1" x14ac:dyDescent="0.2">
      <c r="A35" s="30" t="s">
        <v>82</v>
      </c>
      <c r="B35" s="20" t="s">
        <v>48</v>
      </c>
      <c r="C35" s="21">
        <v>8828</v>
      </c>
      <c r="D35" s="21">
        <v>4799</v>
      </c>
      <c r="E35" s="26"/>
    </row>
    <row r="36" spans="1:5" customFormat="1" ht="15" x14ac:dyDescent="0.2">
      <c r="A36" s="30"/>
      <c r="B36" s="7" t="s">
        <v>12</v>
      </c>
      <c r="C36" s="2">
        <f>+C37+C38+C39+C40</f>
        <v>-48387</v>
      </c>
      <c r="D36" s="2">
        <f>+D37+D38+D39+D40</f>
        <v>-69944</v>
      </c>
      <c r="E36" s="29"/>
    </row>
    <row r="37" spans="1:5" customFormat="1" ht="14.25" outlineLevel="1" x14ac:dyDescent="0.2">
      <c r="A37" s="30" t="s">
        <v>83</v>
      </c>
      <c r="B37" s="20" t="s">
        <v>34</v>
      </c>
      <c r="C37" s="21">
        <v>-30105</v>
      </c>
      <c r="D37" s="21">
        <v>-68238</v>
      </c>
      <c r="E37" s="26" t="s">
        <v>47</v>
      </c>
    </row>
    <row r="38" spans="1:5" customFormat="1" ht="14.25" outlineLevel="1" x14ac:dyDescent="0.2">
      <c r="A38" s="30" t="s">
        <v>84</v>
      </c>
      <c r="B38" s="20" t="s">
        <v>35</v>
      </c>
      <c r="C38" s="21">
        <v>-16552</v>
      </c>
      <c r="D38" s="21">
        <v>0</v>
      </c>
      <c r="E38" s="26" t="s">
        <v>47</v>
      </c>
    </row>
    <row r="39" spans="1:5" customFormat="1" ht="14.25" outlineLevel="1" x14ac:dyDescent="0.2">
      <c r="A39" s="30" t="s">
        <v>72</v>
      </c>
      <c r="B39" s="20" t="s">
        <v>36</v>
      </c>
      <c r="C39" s="21">
        <v>-147</v>
      </c>
      <c r="D39" s="21">
        <v>-337</v>
      </c>
      <c r="E39" s="26" t="s">
        <v>45</v>
      </c>
    </row>
    <row r="40" spans="1:5" customFormat="1" ht="14.25" outlineLevel="1" x14ac:dyDescent="0.2">
      <c r="A40" s="30" t="s">
        <v>72</v>
      </c>
      <c r="B40" s="20" t="s">
        <v>26</v>
      </c>
      <c r="C40" s="21">
        <v>-1583</v>
      </c>
      <c r="D40" s="21">
        <v>-1369</v>
      </c>
      <c r="E40" s="26" t="s">
        <v>45</v>
      </c>
    </row>
    <row r="41" spans="1:5" customFormat="1" ht="15" x14ac:dyDescent="0.25">
      <c r="A41" s="30"/>
      <c r="B41" s="7" t="s">
        <v>13</v>
      </c>
      <c r="C41" s="43">
        <f>SUM(C42:C44)</f>
        <v>-38488</v>
      </c>
      <c r="D41" s="43">
        <f>SUM(D42:D44)</f>
        <v>-74161</v>
      </c>
      <c r="E41" s="27"/>
    </row>
    <row r="42" spans="1:5" customFormat="1" ht="14.25" outlineLevel="1" x14ac:dyDescent="0.2">
      <c r="A42" s="30" t="s">
        <v>85</v>
      </c>
      <c r="B42" s="22" t="s">
        <v>49</v>
      </c>
      <c r="C42" s="10">
        <v>-23092.799999999999</v>
      </c>
      <c r="D42" s="10">
        <v>-44496.6</v>
      </c>
      <c r="E42" s="26" t="s">
        <v>45</v>
      </c>
    </row>
    <row r="43" spans="1:5" customFormat="1" ht="15" outlineLevel="1" x14ac:dyDescent="0.25">
      <c r="A43" s="30" t="s">
        <v>86</v>
      </c>
      <c r="B43" s="22" t="s">
        <v>50</v>
      </c>
      <c r="C43" s="10">
        <v>-11546.4</v>
      </c>
      <c r="D43" s="10">
        <v>-22248.3</v>
      </c>
      <c r="E43" s="27" t="s">
        <v>46</v>
      </c>
    </row>
    <row r="44" spans="1:5" customFormat="1" ht="14.25" outlineLevel="1" x14ac:dyDescent="0.2">
      <c r="A44" s="30" t="s">
        <v>87</v>
      </c>
      <c r="B44" s="22" t="s">
        <v>51</v>
      </c>
      <c r="C44" s="10">
        <v>-3848.8</v>
      </c>
      <c r="D44" s="10">
        <v>-7416.1</v>
      </c>
      <c r="E44" s="26" t="s">
        <v>47</v>
      </c>
    </row>
    <row r="45" spans="1:5" customFormat="1" ht="15" x14ac:dyDescent="0.2">
      <c r="A45" s="30"/>
      <c r="B45" s="8" t="s">
        <v>14</v>
      </c>
      <c r="C45" s="9">
        <f>+C31+C32+C33+C36+C41</f>
        <v>2233878</v>
      </c>
      <c r="D45" s="9">
        <f>+D31+D32+D33+D36+D41</f>
        <v>2185848</v>
      </c>
      <c r="E45" s="28"/>
    </row>
    <row r="46" spans="1:5" customFormat="1" ht="15" x14ac:dyDescent="0.2">
      <c r="A46" s="30" t="s">
        <v>88</v>
      </c>
      <c r="B46" s="7" t="s">
        <v>15</v>
      </c>
      <c r="C46" s="2">
        <v>-98474</v>
      </c>
      <c r="D46" s="2">
        <v>-117978</v>
      </c>
      <c r="E46" s="29"/>
    </row>
    <row r="47" spans="1:5" customFormat="1" ht="15" x14ac:dyDescent="0.2">
      <c r="A47" s="30"/>
      <c r="B47" s="8" t="s">
        <v>16</v>
      </c>
      <c r="C47" s="9">
        <f>+C45+C46</f>
        <v>2135404</v>
      </c>
      <c r="D47" s="9">
        <f>+D45+D46</f>
        <v>2067870</v>
      </c>
      <c r="E47" s="28"/>
    </row>
    <row r="48" spans="1:5" customFormat="1" ht="14.25" x14ac:dyDescent="0.2">
      <c r="A48" s="30"/>
      <c r="E48" s="30"/>
    </row>
    <row r="49" spans="2:4" x14ac:dyDescent="0.35">
      <c r="B49" s="42" t="s">
        <v>53</v>
      </c>
      <c r="C49" s="42"/>
      <c r="D49" s="42"/>
    </row>
    <row r="50" spans="2:4" x14ac:dyDescent="0.35">
      <c r="B50" s="42" t="s">
        <v>54</v>
      </c>
      <c r="C50" s="42"/>
      <c r="D50" s="42"/>
    </row>
    <row r="51" spans="2:4" x14ac:dyDescent="0.35">
      <c r="B51" s="42" t="s">
        <v>55</v>
      </c>
      <c r="C51" s="42"/>
      <c r="D51" s="42"/>
    </row>
  </sheetData>
  <mergeCells count="1">
    <mergeCell ref="B3:B4"/>
  </mergeCells>
  <phoneticPr fontId="10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2914BA-B339-4566-B7CE-601014566A8A}">
  <dimension ref="A1:E41"/>
  <sheetViews>
    <sheetView tabSelected="1" zoomScale="110" zoomScaleNormal="110" workbookViewId="0">
      <pane ySplit="4" topLeftCell="A5" activePane="bottomLeft" state="frozen"/>
      <selection pane="bottomLeft" activeCell="G18" sqref="G18"/>
    </sheetView>
  </sheetViews>
  <sheetFormatPr baseColWidth="10" defaultRowHeight="14.25" x14ac:dyDescent="0.2"/>
  <cols>
    <col min="1" max="1" width="6.5" bestFit="1" customWidth="1"/>
    <col min="2" max="2" width="41.5" bestFit="1" customWidth="1"/>
    <col min="5" max="5" width="15.75" bestFit="1" customWidth="1"/>
  </cols>
  <sheetData>
    <row r="1" spans="1:5" ht="18.75" x14ac:dyDescent="0.3">
      <c r="B1" s="5" t="s">
        <v>42</v>
      </c>
      <c r="C1" s="6"/>
      <c r="D1" s="6"/>
    </row>
    <row r="2" spans="1:5" ht="18.75" x14ac:dyDescent="0.3">
      <c r="B2" s="5" t="s">
        <v>43</v>
      </c>
      <c r="C2" s="6"/>
      <c r="D2" s="6"/>
    </row>
    <row r="3" spans="1:5" ht="15" x14ac:dyDescent="0.25">
      <c r="B3" s="19" t="s">
        <v>44</v>
      </c>
      <c r="C3" s="3">
        <v>2024</v>
      </c>
      <c r="D3" s="3">
        <v>2023</v>
      </c>
    </row>
    <row r="4" spans="1:5" ht="15" x14ac:dyDescent="0.25">
      <c r="B4" s="19"/>
      <c r="C4" s="4" t="s">
        <v>17</v>
      </c>
      <c r="D4" s="4" t="s">
        <v>17</v>
      </c>
    </row>
    <row r="5" spans="1:5" ht="15" x14ac:dyDescent="0.25">
      <c r="A5" s="30" t="s">
        <v>59</v>
      </c>
      <c r="B5" s="31" t="str">
        <f>VLOOKUP(A5,'NIC1'!A:B,2,FALSE)</f>
        <v>Ingresos por ventas</v>
      </c>
      <c r="C5" s="32">
        <f ca="1">SUMIF('NIC1'!A:D,NIIF18!A5,'NIC1'!C:C)</f>
        <v>6414292</v>
      </c>
      <c r="D5" s="33">
        <f ca="1">SUMIF('NIC1'!A:D,NIIF18!A5,'NIC1'!D:D)</f>
        <v>6355564</v>
      </c>
      <c r="E5" s="1" t="s">
        <v>56</v>
      </c>
    </row>
    <row r="6" spans="1:5" ht="15" x14ac:dyDescent="0.25">
      <c r="A6" s="30" t="s">
        <v>60</v>
      </c>
      <c r="B6" s="31" t="str">
        <f>VLOOKUP(A6,'NIC1'!A:B,2,FALSE)</f>
        <v>Otros ingresos operacionales</v>
      </c>
      <c r="C6" s="32">
        <f ca="1">SUMIF('NIC1'!A:D,NIIF18!A6,'NIC1'!C:C)</f>
        <v>102039</v>
      </c>
      <c r="D6" s="33">
        <f ca="1">SUMIF('NIC1'!A:D,NIIF18!A6,'NIC1'!D:D)</f>
        <v>121710</v>
      </c>
      <c r="E6" s="1" t="s">
        <v>56</v>
      </c>
    </row>
    <row r="7" spans="1:5" ht="15" x14ac:dyDescent="0.25">
      <c r="A7" s="30" t="s">
        <v>61</v>
      </c>
      <c r="B7" s="31" t="str">
        <f>VLOOKUP(A7,'NIC1'!A:B,2,FALSE)</f>
        <v>Costo de ventas</v>
      </c>
      <c r="C7" s="32">
        <f ca="1">SUMIF('NIC1'!A:D,NIIF18!A7,'NIC1'!C:C)</f>
        <v>-2152528</v>
      </c>
      <c r="D7" s="33">
        <f ca="1">SUMIF('NIC1'!A:D,NIIF18!A7,'NIC1'!D:D)</f>
        <v>-2276324</v>
      </c>
      <c r="E7" s="1" t="s">
        <v>56</v>
      </c>
    </row>
    <row r="8" spans="1:5" ht="15" x14ac:dyDescent="0.25">
      <c r="A8" s="30"/>
      <c r="B8" s="59" t="s">
        <v>4</v>
      </c>
      <c r="C8" s="60">
        <f ca="1">SUM(C5:C7)</f>
        <v>4363803</v>
      </c>
      <c r="D8" s="61">
        <f ca="1">SUM(D5:D7)</f>
        <v>4200950</v>
      </c>
      <c r="E8" s="1" t="s">
        <v>56</v>
      </c>
    </row>
    <row r="9" spans="1:5" ht="15" x14ac:dyDescent="0.25">
      <c r="A9" s="30" t="s">
        <v>62</v>
      </c>
      <c r="B9" s="31" t="str">
        <f>VLOOKUP(A9,'NIC1'!A:B,2,FALSE)</f>
        <v>Gastos de venta y distribución</v>
      </c>
      <c r="C9" s="32">
        <f ca="1">SUMIF('NIC1'!A:D,NIIF18!A9,'NIC1'!C:C)</f>
        <v>-3611385</v>
      </c>
      <c r="D9" s="33">
        <f ca="1">SUMIF('NIC1'!A:D,NIIF18!A9,'NIC1'!D:D)</f>
        <v>-3272059</v>
      </c>
      <c r="E9" s="1" t="s">
        <v>56</v>
      </c>
    </row>
    <row r="10" spans="1:5" ht="15" x14ac:dyDescent="0.25">
      <c r="A10" s="30" t="s">
        <v>63</v>
      </c>
      <c r="B10" s="31" t="str">
        <f>VLOOKUP(A10,'NIC1'!A:B,2,FALSE)</f>
        <v>Gastos de administración</v>
      </c>
      <c r="C10" s="32">
        <f ca="1">SUMIF('NIC1'!A:D,NIIF18!A10,'NIC1'!C:C)</f>
        <v>-610493</v>
      </c>
      <c r="D10" s="33">
        <f ca="1">SUMIF('NIC1'!A:D,NIIF18!A10,'NIC1'!D:D)</f>
        <v>-576371</v>
      </c>
      <c r="E10" s="1" t="s">
        <v>56</v>
      </c>
    </row>
    <row r="11" spans="1:5" ht="15" x14ac:dyDescent="0.25">
      <c r="A11" s="30" t="s">
        <v>64</v>
      </c>
      <c r="B11" s="31" t="str">
        <f>VLOOKUP(A11,'NIC1'!A:B,2,FALSE)</f>
        <v>Ganancia en venta de PPE</v>
      </c>
      <c r="C11" s="32">
        <f ca="1">SUMIF('NIC1'!A:D,NIIF18!A11,'NIC1'!C:C)</f>
        <v>28283</v>
      </c>
      <c r="D11" s="33">
        <f ca="1">SUMIF('NIC1'!A:D,NIIF18!A11,'NIC1'!D:D)</f>
        <v>33717</v>
      </c>
      <c r="E11" s="1" t="s">
        <v>56</v>
      </c>
    </row>
    <row r="12" spans="1:5" ht="15" x14ac:dyDescent="0.25">
      <c r="A12" s="30" t="s">
        <v>65</v>
      </c>
      <c r="B12" s="31" t="str">
        <f>IFERROR(VLOOKUP(A12,'NIC1'!A:B,2,FALSE),"")</f>
        <v>Indemnizaciones</v>
      </c>
      <c r="C12" s="32">
        <f ca="1">SUMIF('NIC1'!A:D,NIIF18!A12,'NIC1'!C:C)</f>
        <v>21083</v>
      </c>
      <c r="D12" s="33">
        <f ca="1">SUMIF('NIC1'!A:D,NIIF18!A12,'NIC1'!D:D)</f>
        <v>50453</v>
      </c>
      <c r="E12" s="1" t="s">
        <v>56</v>
      </c>
    </row>
    <row r="13" spans="1:5" ht="15" x14ac:dyDescent="0.25">
      <c r="A13" s="30" t="s">
        <v>66</v>
      </c>
      <c r="B13" s="31" t="str">
        <f>IFERROR(VLOOKUP(A13,'NIC1'!A:B,2,FALSE),"")</f>
        <v>Recuperación de envases del mercado</v>
      </c>
      <c r="C13" s="32">
        <f ca="1">SUMIF('NIC1'!A:D,NIIF18!A13,'NIC1'!C:C)</f>
        <v>9950</v>
      </c>
      <c r="D13" s="33">
        <f ca="1">SUMIF('NIC1'!A:D,NIIF18!A13,'NIC1'!D:D)</f>
        <v>0</v>
      </c>
      <c r="E13" s="1" t="s">
        <v>56</v>
      </c>
    </row>
    <row r="14" spans="1:5" ht="15" x14ac:dyDescent="0.25">
      <c r="A14" s="30" t="s">
        <v>67</v>
      </c>
      <c r="B14" s="31" t="str">
        <f>IFERROR(VLOOKUP(A14,'NIC1'!A:B,2,FALSE),"")</f>
        <v>Recuperación de incobrables</v>
      </c>
      <c r="C14" s="32">
        <f ca="1">SUMIF('NIC1'!A:D,NIIF18!A14,'NIC1'!C:C)</f>
        <v>4633</v>
      </c>
      <c r="D14" s="33">
        <f ca="1">SUMIF('NIC1'!A:D,NIIF18!A14,'NIC1'!D:D)</f>
        <v>5645</v>
      </c>
      <c r="E14" s="1" t="s">
        <v>56</v>
      </c>
    </row>
    <row r="15" spans="1:5" ht="15" x14ac:dyDescent="0.25">
      <c r="A15" s="30" t="s">
        <v>68</v>
      </c>
      <c r="B15" s="31" t="str">
        <f>IFERROR(VLOOKUP(A15,'NIC1'!A:B,2,FALSE),"")</f>
        <v>Refacturación de servicios</v>
      </c>
      <c r="C15" s="32">
        <f ca="1">SUMIF('NIC1'!A:D,NIIF18!A15,'NIC1'!C:C)</f>
        <v>3570</v>
      </c>
      <c r="D15" s="33">
        <f ca="1">SUMIF('NIC1'!A:D,NIIF18!A15,'NIC1'!D:D)</f>
        <v>0</v>
      </c>
      <c r="E15" s="1" t="s">
        <v>56</v>
      </c>
    </row>
    <row r="16" spans="1:5" ht="15" x14ac:dyDescent="0.25">
      <c r="A16" s="30" t="s">
        <v>70</v>
      </c>
      <c r="B16" s="31" t="str">
        <f>IFERROR(VLOOKUP(A16,'NIC1'!A:B,2,FALSE),"")</f>
        <v>Ingresos con partes relacionadas</v>
      </c>
      <c r="C16" s="32">
        <f ca="1">SUMIF('NIC1'!A:D,NIIF18!A16,'NIC1'!C:C)</f>
        <v>1654</v>
      </c>
      <c r="D16" s="33">
        <f ca="1">SUMIF('NIC1'!A:D,NIIF18!A16,'NIC1'!D:D)</f>
        <v>4489</v>
      </c>
      <c r="E16" s="1" t="s">
        <v>56</v>
      </c>
    </row>
    <row r="17" spans="1:5" ht="15" x14ac:dyDescent="0.25">
      <c r="A17" s="30" t="s">
        <v>72</v>
      </c>
      <c r="B17" s="31" t="str">
        <f>IFERROR(VLOOKUP(A17,'NIC1'!A:B,2,FALSE),"")</f>
        <v>Otros</v>
      </c>
      <c r="C17" s="32">
        <f ca="1">SUMIF('NIC1'!A:D,NIIF18!A17,'NIC1'!C:C)</f>
        <v>3070</v>
      </c>
      <c r="D17" s="33">
        <f ca="1">SUMIF('NIC1'!A:D,NIIF18!A17,'NIC1'!D:D)</f>
        <v>239</v>
      </c>
      <c r="E17" s="1" t="s">
        <v>56</v>
      </c>
    </row>
    <row r="18" spans="1:5" ht="15" x14ac:dyDescent="0.25">
      <c r="A18" s="30" t="s">
        <v>73</v>
      </c>
      <c r="B18" s="31" t="str">
        <f>IFERROR(VLOOKUP(A18,'NIC1'!A:B,2,FALSE),"")</f>
        <v>Multas y sanciones</v>
      </c>
      <c r="C18" s="32">
        <f ca="1">SUMIF('NIC1'!A:D,NIIF18!A18,'NIC1'!C:C)</f>
        <v>-28673</v>
      </c>
      <c r="D18" s="33">
        <f ca="1">SUMIF('NIC1'!A:D,NIIF18!A18,'NIC1'!D:D)</f>
        <v>-5502</v>
      </c>
      <c r="E18" s="1" t="s">
        <v>56</v>
      </c>
    </row>
    <row r="19" spans="1:5" ht="15" x14ac:dyDescent="0.25">
      <c r="A19" s="30" t="s">
        <v>74</v>
      </c>
      <c r="B19" s="31" t="str">
        <f>IFERROR(VLOOKUP(A19,'NIC1'!A:B,2,FALSE),"")</f>
        <v>Retiro de PPE</v>
      </c>
      <c r="C19" s="32">
        <f ca="1">SUMIF('NIC1'!A:D,NIIF18!A19,'NIC1'!C:C)</f>
        <v>-25887</v>
      </c>
      <c r="D19" s="33">
        <f ca="1">SUMIF('NIC1'!A:D,NIIF18!A19,'NIC1'!D:D)</f>
        <v>-22901</v>
      </c>
      <c r="E19" s="1" t="s">
        <v>56</v>
      </c>
    </row>
    <row r="20" spans="1:5" ht="15" x14ac:dyDescent="0.25">
      <c r="A20" s="30" t="s">
        <v>76</v>
      </c>
      <c r="B20" s="31" t="str">
        <f>IFERROR(VLOOKUP(A20,'NIC1'!A:B,2,FALSE),"")</f>
        <v>Deterioro de PPE</v>
      </c>
      <c r="C20" s="32">
        <f ca="1">SUMIF('NIC1'!A:D,NIIF18!A20,'NIC1'!C:C)</f>
        <v>-16556</v>
      </c>
      <c r="D20" s="33">
        <f ca="1">SUMIF('NIC1'!A:D,NIIF18!A20,'NIC1'!D:D)</f>
        <v>0</v>
      </c>
      <c r="E20" s="1" t="s">
        <v>56</v>
      </c>
    </row>
    <row r="21" spans="1:5" ht="15" x14ac:dyDescent="0.25">
      <c r="A21" s="30" t="s">
        <v>77</v>
      </c>
      <c r="B21" s="31" t="str">
        <f>IFERROR(VLOOKUP(A21,'NIC1'!A:B,2,FALSE),"")</f>
        <v>Obras por impuestos</v>
      </c>
      <c r="C21" s="32">
        <f ca="1">SUMIF('NIC1'!A:D,NIIF18!A21,'NIC1'!C:C)</f>
        <v>-12287</v>
      </c>
      <c r="D21" s="33">
        <f ca="1">SUMIF('NIC1'!A:D,NIIF18!A21,'NIC1'!D:D)</f>
        <v>-8105</v>
      </c>
      <c r="E21" s="1" t="s">
        <v>56</v>
      </c>
    </row>
    <row r="22" spans="1:5" ht="15" x14ac:dyDescent="0.25">
      <c r="A22" s="30" t="s">
        <v>78</v>
      </c>
      <c r="B22" s="31" t="str">
        <f>IFERROR(VLOOKUP(A22,'NIC1'!A:B,2,FALSE),"")</f>
        <v>Extraordinadrios</v>
      </c>
      <c r="C22" s="32">
        <f ca="1">SUMIF('NIC1'!A:D,NIIF18!A22,'NIC1'!C:C)</f>
        <v>-5571</v>
      </c>
      <c r="D22" s="33">
        <f ca="1">SUMIF('NIC1'!A:D,NIIF18!A22,'NIC1'!D:D)</f>
        <v>-8672</v>
      </c>
      <c r="E22" s="1" t="s">
        <v>56</v>
      </c>
    </row>
    <row r="23" spans="1:5" ht="15" x14ac:dyDescent="0.25">
      <c r="A23" s="30" t="s">
        <v>79</v>
      </c>
      <c r="B23" s="31" t="str">
        <f>IFERROR(VLOOKUP(A23,'NIC1'!A:B,2,FALSE),"")</f>
        <v>Otros</v>
      </c>
      <c r="C23" s="32">
        <f ca="1">SUMIF('NIC1'!A:D,NIIF18!A23,'NIC1'!C:C)</f>
        <v>-1295</v>
      </c>
      <c r="D23" s="33">
        <f ca="1">SUMIF('NIC1'!A:D,NIIF18!A23,'NIC1'!D:D)</f>
        <v>-594</v>
      </c>
      <c r="E23" s="1" t="s">
        <v>56</v>
      </c>
    </row>
    <row r="24" spans="1:5" ht="15" x14ac:dyDescent="0.25">
      <c r="A24" s="30" t="s">
        <v>85</v>
      </c>
      <c r="B24" s="31" t="str">
        <f>IFERROR(VLOOKUP(A24,'NIC1'!A:B,2,FALSE),"")</f>
        <v>Generada por las CXC</v>
      </c>
      <c r="C24" s="32">
        <f ca="1">SUMIF('NIC1'!A:D,NIIF18!A24,'NIC1'!C:C)</f>
        <v>-23092.799999999999</v>
      </c>
      <c r="D24" s="33">
        <f ca="1">SUMIF('NIC1'!A:D,NIIF18!A24,'NIC1'!D:D)</f>
        <v>-44496.6</v>
      </c>
      <c r="E24" s="1" t="s">
        <v>56</v>
      </c>
    </row>
    <row r="25" spans="1:5" ht="16.5" thickBot="1" x14ac:dyDescent="0.3">
      <c r="B25" s="53" t="s">
        <v>37</v>
      </c>
      <c r="C25" s="54">
        <f ca="1">SUM(C8:C24)</f>
        <v>100806.2</v>
      </c>
      <c r="D25" s="55">
        <f ca="1">SUM(D8:D24)</f>
        <v>356792.4</v>
      </c>
      <c r="E25" s="1"/>
    </row>
    <row r="26" spans="1:5" ht="15" x14ac:dyDescent="0.25">
      <c r="A26" s="30" t="s">
        <v>69</v>
      </c>
      <c r="B26" s="34" t="str">
        <f>IFERROR(VLOOKUP(A26,'NIC1'!A:B,2,FALSE),"")</f>
        <v>Alquiler de inmuebles</v>
      </c>
      <c r="C26" s="35">
        <f ca="1">SUMIF('NIC1'!A:D,NIIF18!A26,'NIC1'!C:C)</f>
        <v>3568</v>
      </c>
      <c r="D26" s="36">
        <f ca="1">SUMIF('NIC1'!A:D,NIIF18!A26,'NIC1'!D:D)</f>
        <v>3678</v>
      </c>
      <c r="E26" s="1" t="s">
        <v>57</v>
      </c>
    </row>
    <row r="27" spans="1:5" ht="15" x14ac:dyDescent="0.25">
      <c r="A27" s="30" t="s">
        <v>80</v>
      </c>
      <c r="B27" s="34" t="str">
        <f>IFERROR(VLOOKUP(A27,'NIC1'!A:B,2,FALSE),"")</f>
        <v>Participación en el resultado de susbsidiarias</v>
      </c>
      <c r="C27" s="35">
        <f ca="1">SUMIF('NIC1'!A:D,NIIF18!A27,'NIC1'!C:C)</f>
        <v>2075606</v>
      </c>
      <c r="D27" s="36">
        <f ca="1">SUMIF('NIC1'!A:D,NIIF18!A27,'NIC1'!D:D)</f>
        <v>1827449</v>
      </c>
      <c r="E27" s="1" t="s">
        <v>57</v>
      </c>
    </row>
    <row r="28" spans="1:5" ht="15" x14ac:dyDescent="0.25">
      <c r="A28" s="30" t="s">
        <v>81</v>
      </c>
      <c r="B28" s="34" t="str">
        <f>IFERROR(VLOOKUP(A28,'NIC1'!A:B,2,FALSE),"")</f>
        <v>Intereses sobre préstamos</v>
      </c>
      <c r="C28" s="35">
        <f ca="1">SUMIF('NIC1'!A:D,NIIF18!A28,'NIC1'!C:C)</f>
        <v>125850</v>
      </c>
      <c r="D28" s="36">
        <f ca="1">SUMIF('NIC1'!A:D,NIIF18!A28,'NIC1'!D:D)</f>
        <v>78146</v>
      </c>
      <c r="E28" s="1" t="s">
        <v>57</v>
      </c>
    </row>
    <row r="29" spans="1:5" ht="15" x14ac:dyDescent="0.25">
      <c r="A29" s="30" t="s">
        <v>82</v>
      </c>
      <c r="B29" s="34" t="str">
        <f>IFERROR(VLOOKUP(A29,'NIC1'!A:B,2,FALSE),"")</f>
        <v>Intereses de depósitos a plazo</v>
      </c>
      <c r="C29" s="35">
        <f ca="1">SUMIF('NIC1'!A:D,NIIF18!A29,'NIC1'!C:C)</f>
        <v>8828</v>
      </c>
      <c r="D29" s="36">
        <f ca="1">SUMIF('NIC1'!A:D,NIIF18!A29,'NIC1'!D:D)</f>
        <v>4799</v>
      </c>
      <c r="E29" s="1" t="s">
        <v>57</v>
      </c>
    </row>
    <row r="30" spans="1:5" ht="15" x14ac:dyDescent="0.25">
      <c r="A30" s="30" t="s">
        <v>86</v>
      </c>
      <c r="B30" s="34" t="str">
        <f>IFERROR(VLOOKUP(A30,'NIC1'!A:B,2,FALSE),"")</f>
        <v>Generada por Inversiones en Bonos</v>
      </c>
      <c r="C30" s="35">
        <f ca="1">SUMIF('NIC1'!A:D,NIIF18!A30,'NIC1'!C:C)</f>
        <v>-11546.4</v>
      </c>
      <c r="D30" s="36">
        <f ca="1">SUMIF('NIC1'!A:D,NIIF18!A30,'NIC1'!D:D)</f>
        <v>-22248.3</v>
      </c>
      <c r="E30" s="1" t="s">
        <v>57</v>
      </c>
    </row>
    <row r="31" spans="1:5" ht="16.5" thickBot="1" x14ac:dyDescent="0.3">
      <c r="B31" s="56" t="s">
        <v>38</v>
      </c>
      <c r="C31" s="57">
        <f ca="1">SUM(C25:C30)</f>
        <v>2303111.8000000003</v>
      </c>
      <c r="D31" s="58">
        <f ca="1">SUM(D25:D30)</f>
        <v>2248616.1</v>
      </c>
      <c r="E31" s="1"/>
    </row>
    <row r="32" spans="1:5" ht="15" x14ac:dyDescent="0.25">
      <c r="A32" s="30" t="s">
        <v>71</v>
      </c>
      <c r="B32" s="37" t="str">
        <f>IFERROR(VLOOKUP(A32,'NIC1'!A:B,2,FALSE),"")</f>
        <v>Ganancia de forward de ME</v>
      </c>
      <c r="C32" s="38">
        <f ca="1">SUMIF('NIC1'!A:D,NIIF18!A32,'NIC1'!C:C)</f>
        <v>0</v>
      </c>
      <c r="D32" s="39">
        <f ca="1">SUMIF('NIC1'!A:D,NIIF18!A32,'NIC1'!D:D)</f>
        <v>12886</v>
      </c>
      <c r="E32" s="1" t="s">
        <v>58</v>
      </c>
    </row>
    <row r="33" spans="1:5" ht="15" x14ac:dyDescent="0.25">
      <c r="A33" s="30" t="s">
        <v>75</v>
      </c>
      <c r="B33" s="37" t="str">
        <f>IFERROR(VLOOKUP(A33,'NIC1'!A:B,2,FALSE),"")</f>
        <v>Pérdida en forward de ME</v>
      </c>
      <c r="C33" s="38">
        <f ca="1">SUMIF('NIC1'!A:D,NIIF18!A33,'NIC1'!C:C)</f>
        <v>-18728</v>
      </c>
      <c r="D33" s="39">
        <f ca="1">SUMIF('NIC1'!A:D,NIIF18!A33,'NIC1'!D:D)</f>
        <v>0</v>
      </c>
      <c r="E33" s="1" t="s">
        <v>58</v>
      </c>
    </row>
    <row r="34" spans="1:5" ht="15" x14ac:dyDescent="0.25">
      <c r="A34" s="30" t="s">
        <v>83</v>
      </c>
      <c r="B34" s="37" t="str">
        <f>IFERROR(VLOOKUP(A34,'NIC1'!A:B,2,FALSE),"")</f>
        <v>Intereses de obligaciones financieras</v>
      </c>
      <c r="C34" s="38">
        <f ca="1">SUMIF('NIC1'!A:D,NIIF18!A34,'NIC1'!C:C)</f>
        <v>-30105</v>
      </c>
      <c r="D34" s="39">
        <f ca="1">SUMIF('NIC1'!A:D,NIIF18!A34,'NIC1'!D:D)</f>
        <v>-68238</v>
      </c>
      <c r="E34" s="1" t="s">
        <v>58</v>
      </c>
    </row>
    <row r="35" spans="1:5" ht="15" x14ac:dyDescent="0.25">
      <c r="A35" s="30" t="s">
        <v>84</v>
      </c>
      <c r="B35" s="37" t="str">
        <f>IFERROR(VLOOKUP(A35,'NIC1'!A:B,2,FALSE),"")</f>
        <v>Intereses por litigios</v>
      </c>
      <c r="C35" s="38">
        <f ca="1">SUMIF('NIC1'!A:D,NIIF18!A35,'NIC1'!C:C)</f>
        <v>-16552</v>
      </c>
      <c r="D35" s="39">
        <f ca="1">SUMIF('NIC1'!A:D,NIIF18!A35,'NIC1'!D:D)</f>
        <v>0</v>
      </c>
      <c r="E35" s="1" t="s">
        <v>58</v>
      </c>
    </row>
    <row r="36" spans="1:5" ht="15" x14ac:dyDescent="0.25">
      <c r="A36" s="30" t="s">
        <v>87</v>
      </c>
      <c r="B36" s="37" t="str">
        <f>IFERROR(VLOOKUP(A36,'NIC1'!A:B,2,FALSE),"")</f>
        <v>Generada por Prestamos por pagar</v>
      </c>
      <c r="C36" s="38">
        <f ca="1">SUMIF('NIC1'!A:D,NIIF18!A36,'NIC1'!C:C)</f>
        <v>-3848.8</v>
      </c>
      <c r="D36" s="39">
        <f ca="1">SUMIF('NIC1'!A:D,NIIF18!A36,'NIC1'!D:D)</f>
        <v>-7416.1</v>
      </c>
      <c r="E36" s="1" t="s">
        <v>58</v>
      </c>
    </row>
    <row r="37" spans="1:5" ht="16.5" thickBot="1" x14ac:dyDescent="0.3">
      <c r="B37" s="50" t="s">
        <v>14</v>
      </c>
      <c r="C37" s="51">
        <f ca="1">SUM(C31:C36)</f>
        <v>2233878.0000000005</v>
      </c>
      <c r="D37" s="52">
        <f ca="1">SUM(D31:D36)</f>
        <v>2185848</v>
      </c>
    </row>
    <row r="38" spans="1:5" ht="15.75" thickBot="1" x14ac:dyDescent="0.25">
      <c r="A38" s="30" t="s">
        <v>88</v>
      </c>
      <c r="B38" s="47" t="s">
        <v>39</v>
      </c>
      <c r="C38" s="48">
        <f ca="1">SUMIF('NIC1'!A:D,A38,'NIC1'!C:C)</f>
        <v>-98474</v>
      </c>
      <c r="D38" s="49">
        <f ca="1">SUMIF('NIC1'!A:D,A38,'NIC1'!D:D)</f>
        <v>-117978</v>
      </c>
    </row>
    <row r="39" spans="1:5" ht="15.75" x14ac:dyDescent="0.25">
      <c r="B39" s="15" t="s">
        <v>40</v>
      </c>
      <c r="C39" s="16">
        <f ca="1">+C37+C38</f>
        <v>2135404.0000000005</v>
      </c>
      <c r="D39" s="16">
        <f ca="1">+D37+D38</f>
        <v>2067870</v>
      </c>
    </row>
    <row r="41" spans="1:5" ht="15" x14ac:dyDescent="0.25">
      <c r="B41" s="17" t="s">
        <v>41</v>
      </c>
      <c r="C41" s="18">
        <f ca="1">+'NIC1'!C47-C39</f>
        <v>0</v>
      </c>
      <c r="D41" s="18">
        <f ca="1">+'NIC1'!D47-D39</f>
        <v>0</v>
      </c>
    </row>
  </sheetData>
  <mergeCells count="1">
    <mergeCell ref="B3:B4"/>
  </mergeCells>
  <phoneticPr fontId="10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NIC1</vt:lpstr>
      <vt:lpstr>NIIF18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2025-09-25T03:23:01Z</dcterms:created>
  <dcterms:modified xsi:type="dcterms:W3CDTF">2025-09-29T17:40:02Z</dcterms:modified>
</cp:coreProperties>
</file>