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70898015-61DF-495A-808F-04883E4FC2F3}" xr6:coauthVersionLast="47" xr6:coauthVersionMax="47" xr10:uidLastSave="{00000000-0000-0000-0000-000000000000}"/>
  <bookViews>
    <workbookView xWindow="3465" yWindow="3465" windowWidth="21600" windowHeight="11295" activeTab="1" xr2:uid="{F85CE1F0-395B-4E0D-95CD-0F0956480644}"/>
  </bookViews>
  <sheets>
    <sheet name="Hoja1" sheetId="3" r:id="rId1"/>
    <sheet name="BACKUS" sheetId="1" r:id="rId2"/>
    <sheet name="ALICORP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9" i="2" s="1"/>
  <c r="D15" i="2" s="1"/>
  <c r="D20" i="2" s="1"/>
  <c r="D22" i="2" s="1"/>
  <c r="D24" i="2" s="1"/>
  <c r="C7" i="2"/>
  <c r="C9" i="2" s="1"/>
  <c r="C15" i="2" s="1"/>
  <c r="C20" i="2" s="1"/>
  <c r="C22" i="2" s="1"/>
  <c r="C24" i="2" s="1"/>
  <c r="F35" i="1"/>
  <c r="F29" i="1"/>
  <c r="F23" i="1"/>
  <c r="D51" i="1"/>
  <c r="D50" i="1"/>
  <c r="D49" i="1"/>
  <c r="C51" i="1"/>
  <c r="C50" i="1"/>
  <c r="C49" i="1"/>
  <c r="F33" i="1"/>
  <c r="F34" i="1"/>
  <c r="F27" i="1"/>
  <c r="F28" i="1"/>
  <c r="F26" i="1"/>
  <c r="C79" i="1"/>
  <c r="C80" i="1" s="1"/>
  <c r="D79" i="1"/>
  <c r="D80" i="1" s="1"/>
  <c r="F17" i="1"/>
  <c r="F18" i="1"/>
  <c r="F19" i="1"/>
  <c r="F20" i="1"/>
  <c r="F21" i="1"/>
  <c r="F32" i="1"/>
  <c r="F31" i="1"/>
  <c r="F25" i="1"/>
  <c r="F16" i="1"/>
  <c r="F22" i="1"/>
  <c r="F15" i="1"/>
  <c r="F14" i="1"/>
  <c r="F13" i="1"/>
  <c r="F12" i="1"/>
  <c r="F11" i="1"/>
  <c r="D92" i="1"/>
  <c r="D93" i="1" s="1"/>
  <c r="C92" i="1"/>
  <c r="C93" i="1" s="1"/>
  <c r="C85" i="1"/>
  <c r="C86" i="1" s="1"/>
  <c r="D85" i="1"/>
  <c r="D86" i="1" s="1"/>
  <c r="D66" i="1"/>
  <c r="D67" i="1" s="1"/>
  <c r="C66" i="1"/>
  <c r="C67" i="1" s="1"/>
  <c r="D8" i="1"/>
  <c r="D10" i="1" s="1"/>
  <c r="D15" i="1" s="1"/>
  <c r="D20" i="1" s="1"/>
  <c r="D22" i="1" s="1"/>
  <c r="C8" i="1"/>
  <c r="C10" i="1" s="1"/>
  <c r="C15" i="1" s="1"/>
  <c r="C20" i="1" s="1"/>
  <c r="C22" i="1" s="1"/>
  <c r="C52" i="1" l="1"/>
  <c r="D52" i="1"/>
  <c r="G28" i="1" s="1"/>
  <c r="H35" i="1"/>
  <c r="G35" i="1"/>
  <c r="H23" i="1"/>
  <c r="G29" i="1"/>
  <c r="G23" i="1"/>
  <c r="H37" i="1"/>
  <c r="H34" i="1"/>
  <c r="G34" i="1"/>
  <c r="H33" i="1"/>
  <c r="H28" i="1"/>
  <c r="H27" i="1"/>
  <c r="G27" i="1"/>
  <c r="H26" i="1"/>
  <c r="G26" i="1"/>
  <c r="G11" i="1"/>
  <c r="G13" i="1"/>
  <c r="G12" i="1"/>
  <c r="G18" i="1"/>
  <c r="G15" i="1"/>
  <c r="G17" i="1"/>
  <c r="G19" i="1"/>
  <c r="G14" i="1"/>
  <c r="G16" i="1"/>
  <c r="G20" i="1"/>
  <c r="G21" i="1"/>
  <c r="G6" i="1"/>
  <c r="G7" i="1"/>
  <c r="G25" i="1"/>
  <c r="G8" i="1"/>
  <c r="G31" i="1"/>
  <c r="G10" i="1"/>
  <c r="G32" i="1"/>
  <c r="H20" i="1"/>
  <c r="H21" i="1"/>
  <c r="H19" i="1"/>
  <c r="H18" i="1"/>
  <c r="H17" i="1"/>
  <c r="H14" i="1"/>
  <c r="H32" i="1"/>
  <c r="H15" i="1"/>
  <c r="H22" i="1"/>
  <c r="H13" i="1"/>
  <c r="H12" i="1"/>
  <c r="H11" i="1"/>
  <c r="H25" i="1"/>
  <c r="H10" i="1"/>
  <c r="H31" i="1"/>
  <c r="H6" i="1"/>
  <c r="H8" i="1"/>
  <c r="H7" i="1"/>
  <c r="G37" i="1" l="1"/>
  <c r="G33" i="1"/>
  <c r="H29" i="1"/>
  <c r="H16" i="1"/>
  <c r="G22" i="1"/>
  <c r="G9" i="1"/>
  <c r="H9" i="1"/>
  <c r="H24" i="1" l="1"/>
  <c r="G24" i="1"/>
  <c r="H30" i="1" l="1"/>
  <c r="G30" i="1"/>
  <c r="H36" i="1" l="1"/>
  <c r="H38" i="1" s="1"/>
  <c r="H39" i="1" s="1"/>
  <c r="G36" i="1"/>
  <c r="G38" i="1" s="1"/>
  <c r="G39" i="1" s="1"/>
</calcChain>
</file>

<file path=xl/sharedStrings.xml><?xml version="1.0" encoding="utf-8"?>
<sst xmlns="http://schemas.openxmlformats.org/spreadsheetml/2006/main" count="186" uniqueCount="107">
  <si>
    <t>Ingresos por ventas</t>
  </si>
  <si>
    <t>Otros ingresos operacionales</t>
  </si>
  <si>
    <t>Total ingresos</t>
  </si>
  <si>
    <t>Costo de ventas</t>
  </si>
  <si>
    <t>Ganancia bruta</t>
  </si>
  <si>
    <t>Gastos de venta y distribución</t>
  </si>
  <si>
    <t>Gastos de administración</t>
  </si>
  <si>
    <t>Otros ingresos</t>
  </si>
  <si>
    <t>Otros gastos</t>
  </si>
  <si>
    <t>Ganancia por actividad de operación</t>
  </si>
  <si>
    <t>Participación en el resultado de susbsidiarias</t>
  </si>
  <si>
    <t>Ingresos financieros</t>
  </si>
  <si>
    <t>Gastos financieros</t>
  </si>
  <si>
    <t>Diferencia en cambio, neta</t>
  </si>
  <si>
    <t>Resultado antes del impuesto a las ganancias</t>
  </si>
  <si>
    <t>Gasto por impuesto a las ganancias</t>
  </si>
  <si>
    <t>Ganancia neta del año</t>
  </si>
  <si>
    <t>S/(000)</t>
  </si>
  <si>
    <t>Ganancia en venta de PPE</t>
  </si>
  <si>
    <t>Indemnizaciones</t>
  </si>
  <si>
    <t>Recuperación de envases del mercado</t>
  </si>
  <si>
    <t>Recuperación de incobrables</t>
  </si>
  <si>
    <t>Refacturación de servicios</t>
  </si>
  <si>
    <t>Alquiler de inmuebles</t>
  </si>
  <si>
    <t>Ingresos con partes relacionadas</t>
  </si>
  <si>
    <t>Ganancia de forward de ME</t>
  </si>
  <si>
    <t>Otros</t>
  </si>
  <si>
    <t>Multas y sanciones</t>
  </si>
  <si>
    <t>Retiro de PPE</t>
  </si>
  <si>
    <t>Pérdida en forward de ME</t>
  </si>
  <si>
    <t>Deterioro de PPE</t>
  </si>
  <si>
    <t>Obras por impuestos</t>
  </si>
  <si>
    <t>Extraordinadrios</t>
  </si>
  <si>
    <t>Intereses sobre préstamos</t>
  </si>
  <si>
    <t>Intereses de obligaciones financieras</t>
  </si>
  <si>
    <t>Intereses por litigios</t>
  </si>
  <si>
    <t>Comisiones bancarias por recaudo</t>
  </si>
  <si>
    <t>Utilidad de operación</t>
  </si>
  <si>
    <t>Utilidad antes de financiamiento</t>
  </si>
  <si>
    <t>Impuesto a las ganancias</t>
  </si>
  <si>
    <t>Utilidad neta</t>
  </si>
  <si>
    <t>NIC 1</t>
  </si>
  <si>
    <t>Should be zero ---&gt;</t>
  </si>
  <si>
    <t xml:space="preserve">UNION DE CERCECERIAS PERUANAS </t>
  </si>
  <si>
    <t>BACKUS Y JOHNSTON SAA</t>
  </si>
  <si>
    <t>NIIF 18</t>
  </si>
  <si>
    <t>ER001</t>
  </si>
  <si>
    <t>ER002</t>
  </si>
  <si>
    <t>ER003</t>
  </si>
  <si>
    <t>ER004</t>
  </si>
  <si>
    <t>OTROS INGRESOS</t>
  </si>
  <si>
    <t>Operación</t>
  </si>
  <si>
    <t>Inversión</t>
  </si>
  <si>
    <t>Financiamiento</t>
  </si>
  <si>
    <t>ER006</t>
  </si>
  <si>
    <t>ER007</t>
  </si>
  <si>
    <t>ER008</t>
  </si>
  <si>
    <t>ER009</t>
  </si>
  <si>
    <t>ER010</t>
  </si>
  <si>
    <t>ER011</t>
  </si>
  <si>
    <t>ER012</t>
  </si>
  <si>
    <t>ER013</t>
  </si>
  <si>
    <t>ER014</t>
  </si>
  <si>
    <t>OTROS GASTOS</t>
  </si>
  <si>
    <t>ER015</t>
  </si>
  <si>
    <t>ER016</t>
  </si>
  <si>
    <t>ER017</t>
  </si>
  <si>
    <t>ER018</t>
  </si>
  <si>
    <t>ER019</t>
  </si>
  <si>
    <t>ER020</t>
  </si>
  <si>
    <t>ER021</t>
  </si>
  <si>
    <t>INGRESOS FINANCIEROS</t>
  </si>
  <si>
    <t>ER022</t>
  </si>
  <si>
    <t>Intereses de depósitos a plazo</t>
  </si>
  <si>
    <t>ER023</t>
  </si>
  <si>
    <t>GASTOS FINANCIEROS</t>
  </si>
  <si>
    <t>ER024</t>
  </si>
  <si>
    <t>ER025</t>
  </si>
  <si>
    <t>ER026</t>
  </si>
  <si>
    <t>ER027</t>
  </si>
  <si>
    <t>Generada por las CXC</t>
  </si>
  <si>
    <t>Generada por Inversiones en Bonos</t>
  </si>
  <si>
    <t>Generada por Prestamos por pagar</t>
  </si>
  <si>
    <t>ER028</t>
  </si>
  <si>
    <t>ER029</t>
  </si>
  <si>
    <t>ALICORP S.A.A.</t>
  </si>
  <si>
    <t>Ventas a terceros</t>
  </si>
  <si>
    <t>Ventas a partes relacionadas</t>
  </si>
  <si>
    <t>Resultado de operaciones con derivados de materias primas</t>
  </si>
  <si>
    <t xml:space="preserve">Diferencia de cambio neta </t>
  </si>
  <si>
    <t xml:space="preserve">Participación de los resultados netos de subsidiarias </t>
  </si>
  <si>
    <t>Utilidad antes del impuesto a las ganancias por operaciones continuas</t>
  </si>
  <si>
    <t>Utilidad neta de operaciones continuas</t>
  </si>
  <si>
    <t>Pérdida después de impuestos a las ganancias por operaciones discontinuadas</t>
  </si>
  <si>
    <t xml:space="preserve">Utilidad neta </t>
  </si>
  <si>
    <t>ADOPTANDO</t>
  </si>
  <si>
    <t>LA</t>
  </si>
  <si>
    <t>EL 2026</t>
  </si>
  <si>
    <t xml:space="preserve">PARA </t>
  </si>
  <si>
    <t xml:space="preserve">PREPARATE </t>
  </si>
  <si>
    <t>Otros ingresos (O-I-F)</t>
  </si>
  <si>
    <t>Otros gastos (O-I-F)</t>
  </si>
  <si>
    <t>Gastos de venta y distribución -27</t>
  </si>
  <si>
    <t>Costo de ventas                              -26</t>
  </si>
  <si>
    <t>OPERACIÓN</t>
  </si>
  <si>
    <t>INVERSION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</si>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</sst>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"/>
      <family val="2"/>
    </font>
    <font>
      <b/>
      <sz val="14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12"/>
      <color theme="0"/>
      <name val="Aptos"/>
      <family val="2"/>
    </font>
    <font>
      <b/>
      <sz val="12"/>
      <color theme="1"/>
      <name val="Aptos"/>
      <family val="2"/>
    </font>
    <font>
      <sz val="8"/>
      <name val="Aptos Narrow"/>
      <family val="2"/>
      <scheme val="minor"/>
    </font>
    <font>
      <b/>
      <sz val="12"/>
      <color theme="0"/>
      <name val="Aptos"/>
      <family val="2"/>
    </font>
    <font>
      <b/>
      <sz val="11"/>
      <color rgb="FFFF000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48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3" fontId="0" fillId="0" borderId="0" xfId="0" applyNumberFormat="1"/>
    <xf numFmtId="0" fontId="0" fillId="4" borderId="0" xfId="0" applyFill="1"/>
    <xf numFmtId="3" fontId="0" fillId="4" borderId="0" xfId="0" applyNumberFormat="1" applyFill="1"/>
    <xf numFmtId="0" fontId="1" fillId="5" borderId="0" xfId="0" applyFont="1" applyFill="1" applyAlignment="1">
      <alignment horizontal="center"/>
    </xf>
    <xf numFmtId="0" fontId="1" fillId="5" borderId="0" xfId="0" quotePrefix="1" applyFont="1" applyFill="1" applyAlignment="1">
      <alignment horizontal="center"/>
    </xf>
    <xf numFmtId="0" fontId="6" fillId="6" borderId="0" xfId="0" applyFont="1" applyFill="1"/>
    <xf numFmtId="0" fontId="4" fillId="6" borderId="0" xfId="0" applyFont="1" applyFill="1"/>
    <xf numFmtId="0" fontId="2" fillId="0" borderId="0" xfId="0" applyFont="1"/>
    <xf numFmtId="0" fontId="5" fillId="4" borderId="0" xfId="0" applyFont="1" applyFill="1" applyAlignment="1">
      <alignment vertical="center"/>
    </xf>
    <xf numFmtId="0" fontId="8" fillId="10" borderId="0" xfId="0" applyFont="1" applyFill="1" applyAlignment="1">
      <alignment vertical="center"/>
    </xf>
    <xf numFmtId="3" fontId="4" fillId="10" borderId="0" xfId="0" applyNumberFormat="1" applyFont="1" applyFill="1"/>
    <xf numFmtId="3" fontId="0" fillId="7" borderId="1" xfId="0" applyNumberFormat="1" applyFill="1" applyBorder="1"/>
    <xf numFmtId="3" fontId="0" fillId="7" borderId="2" xfId="0" applyNumberFormat="1" applyFill="1" applyBorder="1"/>
    <xf numFmtId="3" fontId="0" fillId="7" borderId="3" xfId="0" applyNumberFormat="1" applyFill="1" applyBorder="1"/>
    <xf numFmtId="0" fontId="5" fillId="7" borderId="4" xfId="0" applyFont="1" applyFill="1" applyBorder="1" applyAlignment="1">
      <alignment vertical="center"/>
    </xf>
    <xf numFmtId="3" fontId="0" fillId="7" borderId="0" xfId="0" applyNumberFormat="1" applyFill="1"/>
    <xf numFmtId="3" fontId="0" fillId="7" borderId="5" xfId="0" applyNumberFormat="1" applyFill="1" applyBorder="1"/>
    <xf numFmtId="0" fontId="5" fillId="2" borderId="4" xfId="0" applyFont="1" applyFill="1" applyBorder="1" applyAlignment="1">
      <alignment vertical="center"/>
    </xf>
    <xf numFmtId="3" fontId="0" fillId="2" borderId="0" xfId="0" applyNumberFormat="1" applyFill="1"/>
    <xf numFmtId="3" fontId="0" fillId="2" borderId="5" xfId="0" applyNumberFormat="1" applyFill="1" applyBorder="1"/>
    <xf numFmtId="0" fontId="5" fillId="2" borderId="6" xfId="0" applyFont="1" applyFill="1" applyBorder="1" applyAlignment="1">
      <alignment vertical="center"/>
    </xf>
    <xf numFmtId="3" fontId="0" fillId="2" borderId="7" xfId="0" applyNumberFormat="1" applyFill="1" applyBorder="1"/>
    <xf numFmtId="3" fontId="0" fillId="2" borderId="8" xfId="0" applyNumberFormat="1" applyFill="1" applyBorder="1"/>
    <xf numFmtId="0" fontId="0" fillId="8" borderId="4" xfId="0" applyFill="1" applyBorder="1"/>
    <xf numFmtId="3" fontId="0" fillId="8" borderId="0" xfId="0" applyNumberFormat="1" applyFill="1"/>
    <xf numFmtId="3" fontId="0" fillId="8" borderId="5" xfId="0" applyNumberFormat="1" applyFill="1" applyBorder="1"/>
    <xf numFmtId="0" fontId="5" fillId="9" borderId="9" xfId="0" applyFont="1" applyFill="1" applyBorder="1" applyAlignment="1">
      <alignment vertical="center"/>
    </xf>
    <xf numFmtId="3" fontId="0" fillId="9" borderId="10" xfId="0" applyNumberFormat="1" applyFill="1" applyBorder="1"/>
    <xf numFmtId="3" fontId="0" fillId="9" borderId="11" xfId="0" applyNumberFormat="1" applyFill="1" applyBorder="1"/>
    <xf numFmtId="0" fontId="9" fillId="3" borderId="0" xfId="0" applyFont="1" applyFill="1" applyAlignment="1">
      <alignment vertical="center"/>
    </xf>
    <xf numFmtId="3" fontId="3" fillId="3" borderId="0" xfId="0" applyNumberFormat="1" applyFont="1" applyFill="1"/>
    <xf numFmtId="0" fontId="9" fillId="4" borderId="0" xfId="0" applyFont="1" applyFill="1" applyAlignment="1">
      <alignment vertical="center"/>
    </xf>
    <xf numFmtId="3" fontId="3" fillId="4" borderId="0" xfId="0" applyNumberFormat="1" applyFont="1" applyFill="1"/>
    <xf numFmtId="0" fontId="11" fillId="6" borderId="0" xfId="0" applyFont="1" applyFill="1" applyAlignment="1">
      <alignment vertical="center"/>
    </xf>
    <xf numFmtId="3" fontId="1" fillId="6" borderId="0" xfId="0" applyNumberFormat="1" applyFont="1" applyFill="1"/>
    <xf numFmtId="9" fontId="0" fillId="0" borderId="0" xfId="0" applyNumberFormat="1"/>
    <xf numFmtId="0" fontId="9" fillId="11" borderId="1" xfId="0" applyFont="1" applyFill="1" applyBorder="1" applyAlignment="1">
      <alignment vertical="center"/>
    </xf>
    <xf numFmtId="0" fontId="0" fillId="11" borderId="2" xfId="0" applyFill="1" applyBorder="1"/>
    <xf numFmtId="0" fontId="0" fillId="11" borderId="3" xfId="0" applyFill="1" applyBorder="1"/>
    <xf numFmtId="0" fontId="0" fillId="11" borderId="4" xfId="0" applyFill="1" applyBorder="1"/>
    <xf numFmtId="3" fontId="0" fillId="4" borderId="5" xfId="0" applyNumberFormat="1" applyFill="1" applyBorder="1"/>
    <xf numFmtId="0" fontId="3" fillId="11" borderId="6" xfId="0" applyFont="1" applyFill="1" applyBorder="1"/>
    <xf numFmtId="3" fontId="3" fillId="11" borderId="7" xfId="0" applyNumberFormat="1" applyFont="1" applyFill="1" applyBorder="1"/>
    <xf numFmtId="3" fontId="3" fillId="11" borderId="8" xfId="0" applyNumberFormat="1" applyFont="1" applyFill="1" applyBorder="1"/>
    <xf numFmtId="3" fontId="3" fillId="11" borderId="0" xfId="0" applyNumberFormat="1" applyFont="1" applyFill="1"/>
    <xf numFmtId="0" fontId="12" fillId="0" borderId="0" xfId="0" applyFont="1"/>
    <xf numFmtId="3" fontId="12" fillId="0" borderId="0" xfId="0" applyNumberFormat="1" applyFont="1"/>
    <xf numFmtId="0" fontId="13" fillId="6" borderId="0" xfId="0" applyFont="1" applyFill="1"/>
    <xf numFmtId="0" fontId="14" fillId="0" borderId="0" xfId="0" applyFont="1"/>
    <xf numFmtId="0" fontId="0" fillId="7" borderId="0" xfId="0" applyFill="1"/>
    <xf numFmtId="0" fontId="0" fillId="12" borderId="0" xfId="0" applyFill="1"/>
    <xf numFmtId="0" fontId="5" fillId="12" borderId="4" xfId="0" applyFont="1" applyFill="1" applyBorder="1" applyAlignment="1">
      <alignment vertical="center"/>
    </xf>
    <xf numFmtId="3" fontId="0" fillId="12" borderId="0" xfId="0" applyNumberFormat="1" applyFill="1"/>
    <xf numFmtId="3" fontId="0" fillId="12" borderId="5" xfId="0" applyNumberFormat="1" applyFill="1" applyBorder="1"/>
    <xf numFmtId="0" fontId="0" fillId="8" borderId="0" xfId="0" applyFill="1"/>
    <xf numFmtId="0" fontId="9" fillId="13" borderId="0" xfId="0" applyFont="1" applyFill="1" applyAlignment="1">
      <alignment vertical="center"/>
    </xf>
    <xf numFmtId="3" fontId="3" fillId="13" borderId="0" xfId="0" applyNumberFormat="1" applyFont="1" applyFill="1"/>
    <xf numFmtId="0" fontId="0" fillId="11" borderId="0" xfId="0" applyFill="1"/>
    <xf numFmtId="3" fontId="0" fillId="11" borderId="0" xfId="0" applyNumberFormat="1" applyFill="1"/>
    <xf numFmtId="0" fontId="2" fillId="11" borderId="0" xfId="0" applyFont="1" applyFill="1"/>
    <xf numFmtId="0" fontId="9" fillId="7" borderId="4" xfId="0" applyFont="1" applyFill="1" applyBorder="1" applyAlignment="1">
      <alignment vertical="center"/>
    </xf>
    <xf numFmtId="0" fontId="3" fillId="7" borderId="0" xfId="0" applyFont="1" applyFill="1"/>
    <xf numFmtId="3" fontId="3" fillId="7" borderId="0" xfId="0" applyNumberFormat="1" applyFont="1" applyFill="1"/>
    <xf numFmtId="3" fontId="3" fillId="0" borderId="0" xfId="0" applyNumberFormat="1" applyFont="1"/>
    <xf numFmtId="0" fontId="9" fillId="11" borderId="0" xfId="0" applyFont="1" applyFill="1" applyAlignment="1">
      <alignment vertical="center"/>
    </xf>
    <xf numFmtId="0" fontId="7" fillId="5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79265</xdr:colOff>
      <xdr:row>51</xdr:row>
      <xdr:rowOff>135882</xdr:rowOff>
    </xdr:from>
    <xdr:to>
      <xdr:col>4</xdr:col>
      <xdr:colOff>562842</xdr:colOff>
      <xdr:row>53</xdr:row>
      <xdr:rowOff>86592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CD11BAD1-B844-70F8-B1F4-4F7B9DC65D5D}"/>
            </a:ext>
          </a:extLst>
        </xdr:cNvPr>
        <xdr:cNvSpPr/>
      </xdr:nvSpPr>
      <xdr:spPr>
        <a:xfrm rot="18157355">
          <a:off x="3782026" y="9826736"/>
          <a:ext cx="331710" cy="483577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48EA-0744-4919-A395-3FC084F7550E}">
  <dimension ref="A1:A6"/>
  <sheetViews>
    <sheetView workbookViewId="0">
      <selection activeCell="E2" sqref="E2"/>
    </sheetView>
  </sheetViews>
  <sheetFormatPr baseColWidth="10" defaultRowHeight="63.75" x14ac:dyDescent="1"/>
  <cols>
    <col min="1" max="1" width="11" style="50"/>
  </cols>
  <sheetData>
    <row r="1" spans="1:1" x14ac:dyDescent="1">
      <c r="A1" s="50" t="s">
        <v>95</v>
      </c>
    </row>
    <row r="2" spans="1:1" x14ac:dyDescent="1">
      <c r="A2" s="50" t="s">
        <v>96</v>
      </c>
    </row>
    <row r="3" spans="1:1" x14ac:dyDescent="1">
      <c r="A3" s="50" t="s">
        <v>45</v>
      </c>
    </row>
    <row r="4" spans="1:1" x14ac:dyDescent="1">
      <c r="A4" s="50" t="s">
        <v>99</v>
      </c>
    </row>
    <row r="5" spans="1:1" x14ac:dyDescent="1">
      <c r="A5" s="50" t="s">
        <v>98</v>
      </c>
    </row>
    <row r="6" spans="1:1" x14ac:dyDescent="1">
      <c r="A6" s="50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E479-9896-4850-A440-E1AECA668DF4}">
  <dimension ref="A1:N93"/>
  <sheetViews>
    <sheetView tabSelected="1" zoomScale="110" zoomScaleNormal="110" workbookViewId="0">
      <selection activeCell="N1" sqref="N1:N1048576"/>
    </sheetView>
  </sheetViews>
  <sheetFormatPr baseColWidth="10" defaultRowHeight="14.25" x14ac:dyDescent="0.2"/>
  <cols>
    <col min="1" max="1" width="6.5" bestFit="1" customWidth="1"/>
    <col min="2" max="2" width="30.125" customWidth="1"/>
    <col min="4" max="4" width="0" hidden="1" customWidth="1"/>
    <col min="5" max="5" width="7.375" customWidth="1"/>
    <col min="6" max="6" width="36.375" customWidth="1"/>
    <col min="7" max="7" width="11" customWidth="1"/>
    <col min="8" max="8" width="11" hidden="1" customWidth="1"/>
    <col min="9" max="9" width="8" customWidth="1"/>
    <col min="10" max="13" width="11" customWidth="1"/>
    <col min="14" max="14" width="11" hidden="1" customWidth="1"/>
  </cols>
  <sheetData>
    <row r="1" spans="1:9" ht="18.75" x14ac:dyDescent="0.3">
      <c r="B1" s="7" t="s">
        <v>43</v>
      </c>
      <c r="C1" s="8"/>
      <c r="D1" s="8"/>
      <c r="F1" s="7" t="s">
        <v>43</v>
      </c>
      <c r="G1" s="8"/>
      <c r="H1" s="8"/>
    </row>
    <row r="2" spans="1:9" ht="18.75" x14ac:dyDescent="0.3">
      <c r="B2" s="7" t="s">
        <v>44</v>
      </c>
      <c r="C2" s="8"/>
      <c r="D2" s="8"/>
      <c r="F2" s="7" t="s">
        <v>44</v>
      </c>
      <c r="G2" s="8"/>
      <c r="H2" s="8"/>
    </row>
    <row r="3" spans="1:9" ht="15" x14ac:dyDescent="0.25">
      <c r="B3" s="67" t="s">
        <v>41</v>
      </c>
      <c r="C3" s="5">
        <v>2024</v>
      </c>
      <c r="D3" s="5">
        <v>2023</v>
      </c>
      <c r="F3" s="67" t="s">
        <v>45</v>
      </c>
      <c r="G3" s="5">
        <v>2024</v>
      </c>
      <c r="H3" s="5">
        <v>2023</v>
      </c>
    </row>
    <row r="4" spans="1:9" ht="15.75" thickBot="1" x14ac:dyDescent="0.3">
      <c r="B4" s="67"/>
      <c r="C4" s="6" t="s">
        <v>17</v>
      </c>
      <c r="D4" s="6" t="s">
        <v>17</v>
      </c>
      <c r="F4" s="67"/>
      <c r="G4" s="6" t="s">
        <v>17</v>
      </c>
      <c r="H4" s="6" t="s">
        <v>17</v>
      </c>
    </row>
    <row r="5" spans="1:9" x14ac:dyDescent="0.2">
      <c r="F5" s="13"/>
      <c r="G5" s="14"/>
      <c r="H5" s="15"/>
    </row>
    <row r="6" spans="1:9" ht="15.75" x14ac:dyDescent="0.2">
      <c r="A6" t="s">
        <v>46</v>
      </c>
      <c r="B6" s="10" t="s">
        <v>0</v>
      </c>
      <c r="C6" s="4">
        <v>6414292</v>
      </c>
      <c r="D6" s="4">
        <v>6355564</v>
      </c>
      <c r="E6" s="51" t="s">
        <v>46</v>
      </c>
      <c r="F6" s="16" t="s">
        <v>0</v>
      </c>
      <c r="G6" s="17">
        <f ca="1">SUMIF(A:D,E6,C:C)</f>
        <v>6414292</v>
      </c>
      <c r="H6" s="18">
        <f ca="1">SUMIF(A:D,E6,D:D)</f>
        <v>6355564</v>
      </c>
    </row>
    <row r="7" spans="1:9" ht="15.75" x14ac:dyDescent="0.2">
      <c r="A7" t="s">
        <v>47</v>
      </c>
      <c r="B7" s="10" t="s">
        <v>1</v>
      </c>
      <c r="C7" s="4">
        <v>102039</v>
      </c>
      <c r="D7" s="4">
        <v>121710</v>
      </c>
      <c r="E7" s="51" t="s">
        <v>47</v>
      </c>
      <c r="F7" s="16" t="s">
        <v>1</v>
      </c>
      <c r="G7" s="17">
        <f ca="1">SUMIF(A:D,E7,C:C)</f>
        <v>102039</v>
      </c>
      <c r="H7" s="18">
        <f ca="1">SUMIF(A:D,E7,D:D)</f>
        <v>121710</v>
      </c>
    </row>
    <row r="8" spans="1:9" ht="15.75" x14ac:dyDescent="0.25">
      <c r="B8" s="31" t="s">
        <v>2</v>
      </c>
      <c r="C8" s="32">
        <f>+C6+C7</f>
        <v>6516331</v>
      </c>
      <c r="D8" s="32">
        <f>+D6+D7</f>
        <v>6477274</v>
      </c>
      <c r="E8" s="63" t="s">
        <v>48</v>
      </c>
      <c r="F8" s="62" t="s">
        <v>103</v>
      </c>
      <c r="G8" s="64">
        <f ca="1">SUMIF(A:D,E8,C:C)</f>
        <v>-2152528</v>
      </c>
      <c r="H8" s="18">
        <f ca="1">SUMIF(A:D,E8,D:D)</f>
        <v>-2276324</v>
      </c>
    </row>
    <row r="9" spans="1:9" ht="15.75" x14ac:dyDescent="0.2">
      <c r="A9" t="s">
        <v>48</v>
      </c>
      <c r="B9" s="10" t="s">
        <v>3</v>
      </c>
      <c r="C9" s="4">
        <v>-2152528</v>
      </c>
      <c r="D9" s="3">
        <v>-2276324</v>
      </c>
      <c r="E9" s="51"/>
      <c r="F9" s="19" t="s">
        <v>4</v>
      </c>
      <c r="G9" s="20">
        <f ca="1">SUM(G6:G8)</f>
        <v>4363803</v>
      </c>
      <c r="H9" s="21">
        <f ca="1">SUM(H6:H8)</f>
        <v>4200950</v>
      </c>
    </row>
    <row r="10" spans="1:9" ht="15.75" x14ac:dyDescent="0.25">
      <c r="B10" s="11" t="s">
        <v>4</v>
      </c>
      <c r="C10" s="12">
        <f>+C8+C9</f>
        <v>4363803</v>
      </c>
      <c r="D10" s="12">
        <f>+D8+D9</f>
        <v>4200950</v>
      </c>
      <c r="E10" s="63" t="s">
        <v>49</v>
      </c>
      <c r="F10" s="62" t="s">
        <v>102</v>
      </c>
      <c r="G10" s="64">
        <f t="shared" ref="G10:G23" ca="1" si="0">SUMIF(A:D,E10,C:C)</f>
        <v>-4221878</v>
      </c>
      <c r="H10" s="18">
        <f t="shared" ref="H10:H23" ca="1" si="1">SUMIF(A:D,E10,D:D)</f>
        <v>-3848430</v>
      </c>
    </row>
    <row r="11" spans="1:9" ht="15.75" x14ac:dyDescent="0.25">
      <c r="A11" t="s">
        <v>49</v>
      </c>
      <c r="B11" s="10" t="s">
        <v>5</v>
      </c>
      <c r="C11" s="4">
        <v>-3611385</v>
      </c>
      <c r="D11" s="4">
        <v>-3272059</v>
      </c>
      <c r="E11" s="51" t="s">
        <v>54</v>
      </c>
      <c r="F11" s="16" t="str">
        <f t="shared" ref="F11:F23" si="2">IFERROR(VLOOKUP(E11,A:B,2,FALSE),"")</f>
        <v>Ganancia en venta de PPE</v>
      </c>
      <c r="G11" s="17">
        <f t="shared" ca="1" si="0"/>
        <v>28283</v>
      </c>
      <c r="H11" s="18">
        <f t="shared" ca="1" si="1"/>
        <v>33717</v>
      </c>
      <c r="I11" s="65"/>
    </row>
    <row r="12" spans="1:9" ht="15.75" x14ac:dyDescent="0.25">
      <c r="A12" t="s">
        <v>49</v>
      </c>
      <c r="B12" s="10" t="s">
        <v>6</v>
      </c>
      <c r="C12" s="4">
        <v>-610493</v>
      </c>
      <c r="D12" s="4">
        <v>-576371</v>
      </c>
      <c r="E12" s="51" t="s">
        <v>55</v>
      </c>
      <c r="F12" s="16" t="str">
        <f t="shared" si="2"/>
        <v>Indemnizaciones</v>
      </c>
      <c r="G12" s="17">
        <f t="shared" ca="1" si="0"/>
        <v>21083</v>
      </c>
      <c r="H12" s="18">
        <f t="shared" ca="1" si="1"/>
        <v>50453</v>
      </c>
      <c r="I12" s="1"/>
    </row>
    <row r="13" spans="1:9" ht="15.75" x14ac:dyDescent="0.25">
      <c r="B13" s="57" t="s">
        <v>100</v>
      </c>
      <c r="C13" s="58">
        <v>77541</v>
      </c>
      <c r="D13" s="4">
        <v>112813</v>
      </c>
      <c r="E13" s="51" t="s">
        <v>56</v>
      </c>
      <c r="F13" s="16" t="str">
        <f t="shared" si="2"/>
        <v>Recuperación de envases del mercado</v>
      </c>
      <c r="G13" s="17">
        <f t="shared" ca="1" si="0"/>
        <v>9950</v>
      </c>
      <c r="H13" s="18">
        <f t="shared" ca="1" si="1"/>
        <v>0</v>
      </c>
    </row>
    <row r="14" spans="1:9" ht="15.75" x14ac:dyDescent="0.25">
      <c r="B14" s="57" t="s">
        <v>101</v>
      </c>
      <c r="C14" s="58">
        <v>-108997</v>
      </c>
      <c r="D14" s="4">
        <v>-45774</v>
      </c>
      <c r="E14" s="51" t="s">
        <v>57</v>
      </c>
      <c r="F14" s="16" t="str">
        <f t="shared" si="2"/>
        <v>Recuperación de incobrables</v>
      </c>
      <c r="G14" s="17">
        <f t="shared" ca="1" si="0"/>
        <v>4633</v>
      </c>
      <c r="H14" s="18">
        <f t="shared" ca="1" si="1"/>
        <v>5645</v>
      </c>
    </row>
    <row r="15" spans="1:9" ht="15.75" x14ac:dyDescent="0.2">
      <c r="B15" s="11" t="s">
        <v>9</v>
      </c>
      <c r="C15" s="12">
        <f>SUM(C10:C14)</f>
        <v>110469</v>
      </c>
      <c r="D15" s="12">
        <f>SUM(D10:D14)</f>
        <v>419559</v>
      </c>
      <c r="E15" s="51" t="s">
        <v>58</v>
      </c>
      <c r="F15" s="16" t="str">
        <f t="shared" si="2"/>
        <v>Refacturación de servicios</v>
      </c>
      <c r="G15" s="17">
        <f t="shared" ca="1" si="0"/>
        <v>3570</v>
      </c>
      <c r="H15" s="18">
        <f t="shared" ca="1" si="1"/>
        <v>0</v>
      </c>
    </row>
    <row r="16" spans="1:9" ht="15.75" x14ac:dyDescent="0.25">
      <c r="A16" t="s">
        <v>70</v>
      </c>
      <c r="B16" s="33" t="s">
        <v>10</v>
      </c>
      <c r="C16" s="34">
        <v>2075606</v>
      </c>
      <c r="D16" s="34">
        <v>1827449</v>
      </c>
      <c r="E16" s="51" t="s">
        <v>60</v>
      </c>
      <c r="F16" s="16" t="str">
        <f t="shared" si="2"/>
        <v>Ingresos con partes relacionadas</v>
      </c>
      <c r="G16" s="17">
        <f t="shared" ca="1" si="0"/>
        <v>1654</v>
      </c>
      <c r="H16" s="18">
        <f t="shared" ca="1" si="1"/>
        <v>4489</v>
      </c>
    </row>
    <row r="17" spans="1:14" ht="15.75" x14ac:dyDescent="0.2">
      <c r="B17" s="10" t="s">
        <v>11</v>
      </c>
      <c r="C17" s="4">
        <v>134678</v>
      </c>
      <c r="D17" s="4">
        <v>82945</v>
      </c>
      <c r="E17" s="51" t="s">
        <v>64</v>
      </c>
      <c r="F17" s="16" t="str">
        <f t="shared" si="2"/>
        <v>Multas y sanciones</v>
      </c>
      <c r="G17" s="17">
        <f t="shared" ca="1" si="0"/>
        <v>-28673</v>
      </c>
      <c r="H17" s="18">
        <f t="shared" ca="1" si="1"/>
        <v>-5502</v>
      </c>
    </row>
    <row r="18" spans="1:14" ht="15.75" x14ac:dyDescent="0.2">
      <c r="B18" s="10" t="s">
        <v>12</v>
      </c>
      <c r="C18" s="4">
        <v>-48387</v>
      </c>
      <c r="D18" s="4">
        <v>-69944</v>
      </c>
      <c r="E18" s="51" t="s">
        <v>65</v>
      </c>
      <c r="F18" s="16" t="str">
        <f t="shared" si="2"/>
        <v>Retiro de PPE</v>
      </c>
      <c r="G18" s="17">
        <f t="shared" ca="1" si="0"/>
        <v>-25887</v>
      </c>
      <c r="H18" s="18">
        <f t="shared" ca="1" si="1"/>
        <v>-22901</v>
      </c>
    </row>
    <row r="19" spans="1:14" ht="15.75" x14ac:dyDescent="0.25">
      <c r="B19" s="66" t="s">
        <v>13</v>
      </c>
      <c r="C19" s="46">
        <v>-38488</v>
      </c>
      <c r="D19" s="34">
        <v>-74161</v>
      </c>
      <c r="E19" s="51" t="s">
        <v>67</v>
      </c>
      <c r="F19" s="16" t="str">
        <f t="shared" si="2"/>
        <v>Deterioro de PPE</v>
      </c>
      <c r="G19" s="17">
        <f t="shared" ca="1" si="0"/>
        <v>-16556</v>
      </c>
      <c r="H19" s="18">
        <f t="shared" ca="1" si="1"/>
        <v>0</v>
      </c>
    </row>
    <row r="20" spans="1:14" ht="15.75" x14ac:dyDescent="0.2">
      <c r="B20" s="11" t="s">
        <v>14</v>
      </c>
      <c r="C20" s="12">
        <f>SUM(C15:C19)</f>
        <v>2233878</v>
      </c>
      <c r="D20" s="12">
        <f>SUM(D15:D19)</f>
        <v>2185848</v>
      </c>
      <c r="E20" s="51" t="s">
        <v>68</v>
      </c>
      <c r="F20" s="16" t="str">
        <f t="shared" si="2"/>
        <v>Obras por impuestos</v>
      </c>
      <c r="G20" s="17">
        <f t="shared" ca="1" si="0"/>
        <v>-12287</v>
      </c>
      <c r="H20" s="18">
        <f t="shared" ca="1" si="1"/>
        <v>-8105</v>
      </c>
    </row>
    <row r="21" spans="1:14" ht="15.75" x14ac:dyDescent="0.2">
      <c r="A21" t="s">
        <v>78</v>
      </c>
      <c r="B21" s="10" t="s">
        <v>15</v>
      </c>
      <c r="C21" s="4">
        <v>-98474</v>
      </c>
      <c r="D21" s="4">
        <v>-117978</v>
      </c>
      <c r="E21" s="51" t="s">
        <v>69</v>
      </c>
      <c r="F21" s="16" t="str">
        <f t="shared" si="2"/>
        <v>Extraordinadrios</v>
      </c>
      <c r="G21" s="17">
        <f t="shared" ca="1" si="0"/>
        <v>-6866</v>
      </c>
      <c r="H21" s="18">
        <f t="shared" ca="1" si="1"/>
        <v>-9266</v>
      </c>
    </row>
    <row r="22" spans="1:14" ht="15.75" x14ac:dyDescent="0.2">
      <c r="B22" s="11" t="s">
        <v>16</v>
      </c>
      <c r="C22" s="12">
        <f>+C20+C21</f>
        <v>2135404</v>
      </c>
      <c r="D22" s="12">
        <f>+D20+D21</f>
        <v>2067870</v>
      </c>
      <c r="E22" s="51" t="s">
        <v>62</v>
      </c>
      <c r="F22" s="16" t="str">
        <f t="shared" si="2"/>
        <v>Otros</v>
      </c>
      <c r="G22" s="17">
        <f t="shared" ca="1" si="0"/>
        <v>3070</v>
      </c>
      <c r="H22" s="18">
        <f t="shared" ca="1" si="1"/>
        <v>239</v>
      </c>
    </row>
    <row r="23" spans="1:14" ht="15.75" x14ac:dyDescent="0.2">
      <c r="E23" s="51" t="s">
        <v>79</v>
      </c>
      <c r="F23" s="16" t="str">
        <f t="shared" si="2"/>
        <v>Generada por las CXC</v>
      </c>
      <c r="G23" s="17">
        <f t="shared" ca="1" si="0"/>
        <v>-23092.799999999999</v>
      </c>
      <c r="H23" s="18">
        <f t="shared" ca="1" si="1"/>
        <v>-44496.6</v>
      </c>
    </row>
    <row r="24" spans="1:14" ht="16.5" thickBot="1" x14ac:dyDescent="0.25">
      <c r="F24" s="22" t="s">
        <v>37</v>
      </c>
      <c r="G24" s="23">
        <f ca="1">SUM(G9:G23)</f>
        <v>100806.2</v>
      </c>
      <c r="H24" s="24">
        <f ca="1">SUM(H9:H23)</f>
        <v>356792.4</v>
      </c>
    </row>
    <row r="25" spans="1:14" ht="15.75" x14ac:dyDescent="0.2">
      <c r="E25" s="52" t="s">
        <v>59</v>
      </c>
      <c r="F25" s="53" t="str">
        <f>IFERROR(VLOOKUP(E25,A:B,2,FALSE),"")</f>
        <v>Alquiler de inmuebles</v>
      </c>
      <c r="G25" s="54">
        <f ca="1">SUMIF(A:D,E25,C:C)</f>
        <v>3568</v>
      </c>
      <c r="H25" s="55">
        <f ca="1">SUMIF(A:D,E25,D:D)</f>
        <v>3678</v>
      </c>
      <c r="N25" s="37">
        <v>0.6</v>
      </c>
    </row>
    <row r="26" spans="1:14" ht="15.75" x14ac:dyDescent="0.2">
      <c r="E26" s="52" t="s">
        <v>70</v>
      </c>
      <c r="F26" s="53" t="str">
        <f>IFERROR(VLOOKUP(E26,A:B,2,FALSE),"")</f>
        <v>Participación en el resultado de susbsidiarias</v>
      </c>
      <c r="G26" s="54">
        <f ca="1">SUMIF(A:D,E26,C:C)</f>
        <v>2075606</v>
      </c>
      <c r="H26" s="55">
        <f ca="1">SUMIF(A:D,E26,D:D)</f>
        <v>1827449</v>
      </c>
      <c r="N26" s="37">
        <v>0.3</v>
      </c>
    </row>
    <row r="27" spans="1:14" ht="15.75" x14ac:dyDescent="0.2">
      <c r="E27" s="52" t="s">
        <v>72</v>
      </c>
      <c r="F27" s="53" t="str">
        <f>IFERROR(VLOOKUP(E27,A:B,2,FALSE),"")</f>
        <v>Intereses sobre préstamos</v>
      </c>
      <c r="G27" s="54">
        <f ca="1">SUMIF(A:D,E27,C:C)</f>
        <v>125850</v>
      </c>
      <c r="H27" s="55">
        <f ca="1">SUMIF(A:D,E27,D:D)</f>
        <v>78146</v>
      </c>
      <c r="N27" s="37">
        <v>0.1</v>
      </c>
    </row>
    <row r="28" spans="1:14" ht="15.75" x14ac:dyDescent="0.2">
      <c r="E28" s="52" t="s">
        <v>74</v>
      </c>
      <c r="F28" s="53" t="str">
        <f>IFERROR(VLOOKUP(E28,A:B,2,FALSE),"")</f>
        <v>Intereses de depósitos a plazo</v>
      </c>
      <c r="G28" s="54">
        <f ca="1">SUMIF(A:D,E28,C:C)</f>
        <v>8828</v>
      </c>
      <c r="H28" s="55">
        <f ca="1">SUMIF(A:D,E28,D:D)</f>
        <v>4799</v>
      </c>
    </row>
    <row r="29" spans="1:14" ht="15.75" x14ac:dyDescent="0.2">
      <c r="E29" s="52" t="s">
        <v>83</v>
      </c>
      <c r="F29" s="53" t="str">
        <f>IFERROR(VLOOKUP(E29,A:B,2,FALSE),"")</f>
        <v>Generada por Inversiones en Bonos</v>
      </c>
      <c r="G29" s="54">
        <f ca="1">SUMIF(A:D,E29,C:C)</f>
        <v>-11546.4</v>
      </c>
      <c r="H29" s="55">
        <f ca="1">SUMIF(A:D,E29,D:D)</f>
        <v>-22248.3</v>
      </c>
    </row>
    <row r="30" spans="1:14" ht="16.5" thickBot="1" x14ac:dyDescent="0.25">
      <c r="F30" s="22" t="s">
        <v>38</v>
      </c>
      <c r="G30" s="23">
        <f ca="1">SUM(G24:G29)</f>
        <v>2303111.8000000003</v>
      </c>
      <c r="H30" s="24">
        <f ca="1">SUM(H24:H29)</f>
        <v>2248616.1</v>
      </c>
    </row>
    <row r="31" spans="1:14" x14ac:dyDescent="0.2">
      <c r="E31" s="56" t="s">
        <v>61</v>
      </c>
      <c r="F31" s="25" t="str">
        <f>IFERROR(VLOOKUP(E31,A:B,2,FALSE),"")</f>
        <v>Ganancia de forward de ME</v>
      </c>
      <c r="G31" s="26">
        <f ca="1">SUMIF(A:D,E31,C:C)</f>
        <v>0</v>
      </c>
      <c r="H31" s="27">
        <f ca="1">SUMIF(A:D,E31,D:D)</f>
        <v>12886</v>
      </c>
    </row>
    <row r="32" spans="1:14" x14ac:dyDescent="0.2">
      <c r="E32" s="56" t="s">
        <v>66</v>
      </c>
      <c r="F32" s="25" t="str">
        <f>IFERROR(VLOOKUP(E32,A:B,2,FALSE),"")</f>
        <v>Pérdida en forward de ME</v>
      </c>
      <c r="G32" s="26">
        <f ca="1">SUMIF(A:D,E32,C:C)</f>
        <v>-18728</v>
      </c>
      <c r="H32" s="27">
        <f ca="1">SUMIF(A:D,E32,D:D)</f>
        <v>0</v>
      </c>
    </row>
    <row r="33" spans="2:8" x14ac:dyDescent="0.2">
      <c r="E33" s="56" t="s">
        <v>76</v>
      </c>
      <c r="F33" s="25" t="str">
        <f>IFERROR(VLOOKUP(E33,A:B,2,FALSE),"")</f>
        <v>Intereses de obligaciones financieras</v>
      </c>
      <c r="G33" s="26">
        <f ca="1">SUMIF(A:D,E33,C:C)</f>
        <v>-30105</v>
      </c>
      <c r="H33" s="27">
        <f ca="1">SUMIF(A:D,E33,D:D)</f>
        <v>-68238</v>
      </c>
    </row>
    <row r="34" spans="2:8" x14ac:dyDescent="0.2">
      <c r="E34" s="56" t="s">
        <v>77</v>
      </c>
      <c r="F34" s="25" t="str">
        <f>IFERROR(VLOOKUP(E34,A:B,2,FALSE),"")</f>
        <v>Intereses por litigios</v>
      </c>
      <c r="G34" s="26">
        <f ca="1">SUMIF(A:D,E34,C:C)</f>
        <v>-16552</v>
      </c>
      <c r="H34" s="27">
        <f ca="1">SUMIF(A:D,E34,D:D)</f>
        <v>0</v>
      </c>
    </row>
    <row r="35" spans="2:8" x14ac:dyDescent="0.2">
      <c r="E35" s="56" t="s">
        <v>84</v>
      </c>
      <c r="F35" s="25" t="str">
        <f>IFERROR(VLOOKUP(E35,A:B,2,FALSE),"")</f>
        <v>Generada por Prestamos por pagar</v>
      </c>
      <c r="G35" s="26">
        <f ca="1">SUMIF(A:D,E35,C:C)</f>
        <v>-3848.8</v>
      </c>
      <c r="H35" s="27">
        <f ca="1">SUMIF(A:D,E35,D:D)</f>
        <v>-7416.1</v>
      </c>
    </row>
    <row r="36" spans="2:8" ht="16.5" thickBot="1" x14ac:dyDescent="0.25">
      <c r="F36" s="22" t="s">
        <v>14</v>
      </c>
      <c r="G36" s="23">
        <f ca="1">SUM(G30:G35)</f>
        <v>2233878.0000000005</v>
      </c>
      <c r="H36" s="24">
        <f ca="1">SUM(H30:H35)</f>
        <v>2185848</v>
      </c>
    </row>
    <row r="37" spans="2:8" ht="16.5" thickBot="1" x14ac:dyDescent="0.25">
      <c r="E37" t="s">
        <v>78</v>
      </c>
      <c r="F37" s="28" t="s">
        <v>39</v>
      </c>
      <c r="G37" s="29">
        <f ca="1">SUMIF(A:D,E37,C:C)</f>
        <v>-98474</v>
      </c>
      <c r="H37" s="30">
        <f ca="1">SUMIF(A:D,E37,D:D)</f>
        <v>-117978</v>
      </c>
    </row>
    <row r="38" spans="2:8" ht="15.75" x14ac:dyDescent="0.25">
      <c r="F38" s="35" t="s">
        <v>40</v>
      </c>
      <c r="G38" s="36">
        <f ca="1">+G36+G37</f>
        <v>2135404.0000000005</v>
      </c>
      <c r="H38" s="36">
        <f ca="1">+H36+H37</f>
        <v>2067870</v>
      </c>
    </row>
    <row r="39" spans="2:8" ht="15" x14ac:dyDescent="0.25">
      <c r="F39" s="47" t="s">
        <v>42</v>
      </c>
      <c r="G39" s="48">
        <f ca="1">+C22-G38</f>
        <v>0</v>
      </c>
      <c r="H39" s="48">
        <f ca="1">+D22-H38</f>
        <v>0</v>
      </c>
    </row>
    <row r="47" spans="2:8" ht="15" thickBot="1" x14ac:dyDescent="0.25"/>
    <row r="48" spans="2:8" ht="15.75" x14ac:dyDescent="0.2">
      <c r="B48" s="38" t="s">
        <v>13</v>
      </c>
      <c r="C48" s="39"/>
      <c r="D48" s="40"/>
    </row>
    <row r="49" spans="1:5" x14ac:dyDescent="0.2">
      <c r="A49" t="s">
        <v>79</v>
      </c>
      <c r="B49" s="41" t="s">
        <v>80</v>
      </c>
      <c r="C49" s="4">
        <f>+C$19*N25</f>
        <v>-23092.799999999999</v>
      </c>
      <c r="D49" s="42">
        <f>+D$19*N25</f>
        <v>-44496.6</v>
      </c>
      <c r="E49" t="s">
        <v>104</v>
      </c>
    </row>
    <row r="50" spans="1:5" x14ac:dyDescent="0.2">
      <c r="A50" t="s">
        <v>83</v>
      </c>
      <c r="B50" s="41" t="s">
        <v>81</v>
      </c>
      <c r="C50" s="4">
        <f>+C$19*N26</f>
        <v>-11546.4</v>
      </c>
      <c r="D50" s="42">
        <f>+D$19*N26</f>
        <v>-22248.3</v>
      </c>
      <c r="E50" t="s">
        <v>105</v>
      </c>
    </row>
    <row r="51" spans="1:5" x14ac:dyDescent="0.2">
      <c r="A51" t="s">
        <v>84</v>
      </c>
      <c r="B51" s="41" t="s">
        <v>82</v>
      </c>
      <c r="C51" s="4">
        <f>+C$19*N27</f>
        <v>-3848.8</v>
      </c>
      <c r="D51" s="42">
        <f>+D$19*N27</f>
        <v>-7416.1</v>
      </c>
      <c r="E51" t="s">
        <v>106</v>
      </c>
    </row>
    <row r="52" spans="1:5" ht="15.75" thickBot="1" x14ac:dyDescent="0.3">
      <c r="B52" s="43"/>
      <c r="C52" s="44">
        <f>SUM(C49:C51)</f>
        <v>-38488</v>
      </c>
      <c r="D52" s="45">
        <f>SUM(D49:D51)</f>
        <v>-74161</v>
      </c>
    </row>
    <row r="54" spans="1:5" ht="15" x14ac:dyDescent="0.25">
      <c r="B54" s="5"/>
      <c r="C54" s="5">
        <v>2024</v>
      </c>
      <c r="D54" s="5">
        <v>2023</v>
      </c>
    </row>
    <row r="55" spans="1:5" ht="15" x14ac:dyDescent="0.25">
      <c r="B55" s="5"/>
      <c r="C55" s="6" t="s">
        <v>17</v>
      </c>
      <c r="D55" s="6" t="s">
        <v>17</v>
      </c>
    </row>
    <row r="56" spans="1:5" ht="15" x14ac:dyDescent="0.25">
      <c r="B56" s="1" t="s">
        <v>50</v>
      </c>
      <c r="E56" s="9"/>
    </row>
    <row r="57" spans="1:5" x14ac:dyDescent="0.2">
      <c r="A57" s="59" t="s">
        <v>54</v>
      </c>
      <c r="B57" s="59" t="s">
        <v>18</v>
      </c>
      <c r="C57" s="60">
        <v>28283</v>
      </c>
      <c r="D57" s="60">
        <v>33717</v>
      </c>
      <c r="E57" s="61" t="s">
        <v>51</v>
      </c>
    </row>
    <row r="58" spans="1:5" x14ac:dyDescent="0.2">
      <c r="A58" s="59" t="s">
        <v>55</v>
      </c>
      <c r="B58" s="59" t="s">
        <v>19</v>
      </c>
      <c r="C58" s="60">
        <v>21083</v>
      </c>
      <c r="D58" s="60">
        <v>50453</v>
      </c>
      <c r="E58" s="61" t="s">
        <v>51</v>
      </c>
    </row>
    <row r="59" spans="1:5" x14ac:dyDescent="0.2">
      <c r="A59" s="59" t="s">
        <v>56</v>
      </c>
      <c r="B59" s="59" t="s">
        <v>20</v>
      </c>
      <c r="C59" s="60">
        <v>9950</v>
      </c>
      <c r="D59" s="2">
        <v>0</v>
      </c>
      <c r="E59" s="61" t="s">
        <v>51</v>
      </c>
    </row>
    <row r="60" spans="1:5" x14ac:dyDescent="0.2">
      <c r="A60" s="59" t="s">
        <v>57</v>
      </c>
      <c r="B60" s="59" t="s">
        <v>21</v>
      </c>
      <c r="C60" s="60">
        <v>4633</v>
      </c>
      <c r="D60" s="60">
        <v>5645</v>
      </c>
      <c r="E60" s="61" t="s">
        <v>51</v>
      </c>
    </row>
    <row r="61" spans="1:5" x14ac:dyDescent="0.2">
      <c r="A61" s="59" t="s">
        <v>58</v>
      </c>
      <c r="B61" s="59" t="s">
        <v>22</v>
      </c>
      <c r="C61" s="60">
        <v>3570</v>
      </c>
      <c r="D61" s="60">
        <v>0</v>
      </c>
      <c r="E61" s="61" t="s">
        <v>51</v>
      </c>
    </row>
    <row r="62" spans="1:5" x14ac:dyDescent="0.2">
      <c r="A62" s="59" t="s">
        <v>59</v>
      </c>
      <c r="B62" s="59" t="s">
        <v>23</v>
      </c>
      <c r="C62" s="60">
        <v>3568</v>
      </c>
      <c r="D62" s="60">
        <v>3678</v>
      </c>
      <c r="E62" s="61" t="s">
        <v>52</v>
      </c>
    </row>
    <row r="63" spans="1:5" x14ac:dyDescent="0.2">
      <c r="A63" t="s">
        <v>60</v>
      </c>
      <c r="B63" t="s">
        <v>24</v>
      </c>
      <c r="C63" s="2">
        <v>1654</v>
      </c>
      <c r="D63" s="2">
        <v>4489</v>
      </c>
      <c r="E63" s="9" t="s">
        <v>53</v>
      </c>
    </row>
    <row r="64" spans="1:5" x14ac:dyDescent="0.2">
      <c r="A64" t="s">
        <v>61</v>
      </c>
      <c r="B64" t="s">
        <v>25</v>
      </c>
      <c r="C64" s="2">
        <v>0</v>
      </c>
      <c r="D64" s="2">
        <v>12886</v>
      </c>
      <c r="E64" s="9" t="s">
        <v>51</v>
      </c>
    </row>
    <row r="65" spans="1:5" x14ac:dyDescent="0.2">
      <c r="A65" t="s">
        <v>62</v>
      </c>
      <c r="B65" s="59" t="s">
        <v>26</v>
      </c>
      <c r="C65" s="60">
        <v>4800</v>
      </c>
      <c r="D65" s="2">
        <v>1945</v>
      </c>
    </row>
    <row r="66" spans="1:5" x14ac:dyDescent="0.2">
      <c r="B66" s="3"/>
      <c r="C66" s="4">
        <f>SUM(C57:C65)</f>
        <v>77541</v>
      </c>
      <c r="D66" s="4">
        <f>SUM(D57:D65)</f>
        <v>112813</v>
      </c>
    </row>
    <row r="67" spans="1:5" x14ac:dyDescent="0.2">
      <c r="C67" s="2">
        <f>+C13-C66</f>
        <v>0</v>
      </c>
      <c r="D67" s="2">
        <f>+D13-D66</f>
        <v>0</v>
      </c>
    </row>
    <row r="69" spans="1:5" ht="15" x14ac:dyDescent="0.25">
      <c r="B69" s="5"/>
      <c r="C69" s="5">
        <v>2024</v>
      </c>
      <c r="D69" s="5">
        <v>2023</v>
      </c>
    </row>
    <row r="70" spans="1:5" ht="15" x14ac:dyDescent="0.25">
      <c r="B70" s="5"/>
      <c r="C70" s="6" t="s">
        <v>17</v>
      </c>
      <c r="D70" s="6" t="s">
        <v>17</v>
      </c>
    </row>
    <row r="71" spans="1:5" ht="15" x14ac:dyDescent="0.25">
      <c r="B71" s="1" t="s">
        <v>63</v>
      </c>
      <c r="E71" s="9" t="s">
        <v>51</v>
      </c>
    </row>
    <row r="72" spans="1:5" x14ac:dyDescent="0.2">
      <c r="A72" t="s">
        <v>64</v>
      </c>
      <c r="B72" t="s">
        <v>27</v>
      </c>
      <c r="C72" s="2">
        <v>-28673</v>
      </c>
      <c r="D72" s="2">
        <v>-5502</v>
      </c>
      <c r="E72" s="9" t="s">
        <v>51</v>
      </c>
    </row>
    <row r="73" spans="1:5" x14ac:dyDescent="0.2">
      <c r="A73" s="59" t="s">
        <v>65</v>
      </c>
      <c r="B73" s="59" t="s">
        <v>28</v>
      </c>
      <c r="C73" s="60">
        <v>-25887</v>
      </c>
      <c r="D73" s="60">
        <v>-22901</v>
      </c>
      <c r="E73" s="61" t="s">
        <v>53</v>
      </c>
    </row>
    <row r="74" spans="1:5" x14ac:dyDescent="0.2">
      <c r="A74" t="s">
        <v>66</v>
      </c>
      <c r="B74" t="s">
        <v>29</v>
      </c>
      <c r="C74" s="2">
        <v>-18728</v>
      </c>
      <c r="D74" s="2">
        <v>0</v>
      </c>
      <c r="E74" s="9" t="s">
        <v>51</v>
      </c>
    </row>
    <row r="75" spans="1:5" x14ac:dyDescent="0.2">
      <c r="A75" t="s">
        <v>67</v>
      </c>
      <c r="B75" t="s">
        <v>30</v>
      </c>
      <c r="C75" s="2">
        <v>-16556</v>
      </c>
      <c r="D75" s="2">
        <v>0</v>
      </c>
      <c r="E75" s="9" t="s">
        <v>51</v>
      </c>
    </row>
    <row r="76" spans="1:5" x14ac:dyDescent="0.2">
      <c r="A76" t="s">
        <v>68</v>
      </c>
      <c r="B76" t="s">
        <v>31</v>
      </c>
      <c r="C76" s="2">
        <v>-12287</v>
      </c>
      <c r="D76" s="2">
        <v>-8105</v>
      </c>
      <c r="E76" s="9" t="s">
        <v>51</v>
      </c>
    </row>
    <row r="77" spans="1:5" x14ac:dyDescent="0.2">
      <c r="A77" t="s">
        <v>69</v>
      </c>
      <c r="B77" t="s">
        <v>32</v>
      </c>
      <c r="C77" s="2">
        <v>-5571</v>
      </c>
      <c r="D77" s="2">
        <v>-8672</v>
      </c>
      <c r="E77" s="9" t="s">
        <v>51</v>
      </c>
    </row>
    <row r="78" spans="1:5" x14ac:dyDescent="0.2">
      <c r="A78" t="s">
        <v>69</v>
      </c>
      <c r="B78" s="59" t="s">
        <v>26</v>
      </c>
      <c r="C78" s="60">
        <v>-1295</v>
      </c>
      <c r="D78" s="2">
        <v>-594</v>
      </c>
    </row>
    <row r="79" spans="1:5" x14ac:dyDescent="0.2">
      <c r="B79" s="3"/>
      <c r="C79" s="4">
        <f>SUM(C72:C78)</f>
        <v>-108997</v>
      </c>
      <c r="D79" s="4">
        <f>SUM(D72:D78)</f>
        <v>-45774</v>
      </c>
    </row>
    <row r="80" spans="1:5" x14ac:dyDescent="0.2">
      <c r="C80" s="2">
        <f>+-C14+C79</f>
        <v>0</v>
      </c>
      <c r="D80" s="2">
        <f>+-D14+D79</f>
        <v>0</v>
      </c>
    </row>
    <row r="82" spans="1:5" ht="15" x14ac:dyDescent="0.25">
      <c r="B82" s="1" t="s">
        <v>71</v>
      </c>
      <c r="E82" s="9" t="s">
        <v>52</v>
      </c>
    </row>
    <row r="83" spans="1:5" x14ac:dyDescent="0.2">
      <c r="A83" t="s">
        <v>72</v>
      </c>
      <c r="B83" t="s">
        <v>33</v>
      </c>
      <c r="C83" s="2">
        <v>125850</v>
      </c>
      <c r="D83" s="2">
        <v>78146</v>
      </c>
      <c r="E83" s="9" t="s">
        <v>52</v>
      </c>
    </row>
    <row r="84" spans="1:5" x14ac:dyDescent="0.2">
      <c r="A84" t="s">
        <v>74</v>
      </c>
      <c r="B84" t="s">
        <v>73</v>
      </c>
      <c r="C84" s="2">
        <v>8828</v>
      </c>
      <c r="D84" s="2">
        <v>4799</v>
      </c>
    </row>
    <row r="85" spans="1:5" x14ac:dyDescent="0.2">
      <c r="B85" s="3"/>
      <c r="C85" s="4">
        <f>SUM(C83:C84)</f>
        <v>134678</v>
      </c>
      <c r="D85" s="4">
        <f>SUM(D83:D84)</f>
        <v>82945</v>
      </c>
    </row>
    <row r="86" spans="1:5" x14ac:dyDescent="0.2">
      <c r="C86" s="2">
        <f>+C85-C17</f>
        <v>0</v>
      </c>
      <c r="D86" s="2">
        <f>+D85-D17</f>
        <v>0</v>
      </c>
    </row>
    <row r="87" spans="1:5" ht="15" x14ac:dyDescent="0.25">
      <c r="B87" s="1" t="s">
        <v>75</v>
      </c>
      <c r="E87" s="9" t="s">
        <v>53</v>
      </c>
    </row>
    <row r="88" spans="1:5" x14ac:dyDescent="0.2">
      <c r="A88" t="s">
        <v>76</v>
      </c>
      <c r="B88" t="s">
        <v>34</v>
      </c>
      <c r="C88" s="2">
        <v>-30105</v>
      </c>
      <c r="D88" s="2">
        <v>-68238</v>
      </c>
      <c r="E88" s="9" t="s">
        <v>53</v>
      </c>
    </row>
    <row r="89" spans="1:5" x14ac:dyDescent="0.2">
      <c r="A89" t="s">
        <v>77</v>
      </c>
      <c r="B89" t="s">
        <v>35</v>
      </c>
      <c r="C89" s="2">
        <v>-16552</v>
      </c>
      <c r="D89" s="2">
        <v>0</v>
      </c>
      <c r="E89" s="9" t="s">
        <v>51</v>
      </c>
    </row>
    <row r="90" spans="1:5" x14ac:dyDescent="0.2">
      <c r="A90" t="s">
        <v>62</v>
      </c>
      <c r="B90" t="s">
        <v>36</v>
      </c>
      <c r="C90" s="2">
        <v>-147</v>
      </c>
      <c r="D90" s="2">
        <v>-337</v>
      </c>
      <c r="E90" s="9" t="s">
        <v>51</v>
      </c>
    </row>
    <row r="91" spans="1:5" x14ac:dyDescent="0.2">
      <c r="A91" t="s">
        <v>62</v>
      </c>
      <c r="B91" t="s">
        <v>26</v>
      </c>
      <c r="C91" s="2">
        <v>-1583</v>
      </c>
      <c r="D91" s="2">
        <v>-1369</v>
      </c>
    </row>
    <row r="92" spans="1:5" x14ac:dyDescent="0.2">
      <c r="B92" s="3"/>
      <c r="C92" s="4">
        <f>SUM(C88:C91)</f>
        <v>-48387</v>
      </c>
      <c r="D92" s="4">
        <f>SUM(D88:D91)</f>
        <v>-69944</v>
      </c>
    </row>
    <row r="93" spans="1:5" x14ac:dyDescent="0.2">
      <c r="C93" s="2">
        <f>+C18+-C92</f>
        <v>0</v>
      </c>
      <c r="D93" s="2">
        <f>-+D18+D92</f>
        <v>0</v>
      </c>
    </row>
  </sheetData>
  <mergeCells count="2">
    <mergeCell ref="B3:B4"/>
    <mergeCell ref="F3:F4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B4FC-9AF9-473B-9830-CB693EC6A49E}">
  <dimension ref="B1:D24"/>
  <sheetViews>
    <sheetView workbookViewId="0">
      <selection activeCell="F9" sqref="F9"/>
    </sheetView>
  </sheetViews>
  <sheetFormatPr baseColWidth="10" defaultRowHeight="14.25" x14ac:dyDescent="0.2"/>
  <cols>
    <col min="2" max="2" width="81.875" bestFit="1" customWidth="1"/>
  </cols>
  <sheetData>
    <row r="1" spans="2:4" ht="28.5" x14ac:dyDescent="0.45">
      <c r="B1" s="49" t="s">
        <v>85</v>
      </c>
      <c r="C1" s="8"/>
      <c r="D1" s="8"/>
    </row>
    <row r="2" spans="2:4" ht="15" x14ac:dyDescent="0.25">
      <c r="B2" s="67" t="s">
        <v>41</v>
      </c>
      <c r="C2" s="5">
        <v>2024</v>
      </c>
      <c r="D2" s="5">
        <v>2023</v>
      </c>
    </row>
    <row r="3" spans="2:4" ht="15" x14ac:dyDescent="0.25">
      <c r="B3" s="67"/>
      <c r="C3" s="6" t="s">
        <v>17</v>
      </c>
      <c r="D3" s="6" t="s">
        <v>17</v>
      </c>
    </row>
    <row r="5" spans="2:4" ht="15.75" x14ac:dyDescent="0.2">
      <c r="B5" s="10" t="s">
        <v>86</v>
      </c>
      <c r="C5" s="4">
        <v>6059314</v>
      </c>
      <c r="D5" s="4">
        <v>6302610</v>
      </c>
    </row>
    <row r="6" spans="2:4" ht="15.75" x14ac:dyDescent="0.2">
      <c r="B6" s="10" t="s">
        <v>87</v>
      </c>
      <c r="C6" s="4">
        <v>311571</v>
      </c>
      <c r="D6" s="4">
        <v>351734</v>
      </c>
    </row>
    <row r="7" spans="2:4" ht="15.75" x14ac:dyDescent="0.25">
      <c r="B7" s="31" t="s">
        <v>2</v>
      </c>
      <c r="C7" s="32">
        <f>+C5+C6</f>
        <v>6370885</v>
      </c>
      <c r="D7" s="32">
        <f>+D5+D6</f>
        <v>6654344</v>
      </c>
    </row>
    <row r="8" spans="2:4" ht="15.75" x14ac:dyDescent="0.2">
      <c r="B8" s="10" t="s">
        <v>3</v>
      </c>
      <c r="C8" s="4">
        <v>-4399537</v>
      </c>
      <c r="D8" s="3">
        <v>-5063119</v>
      </c>
    </row>
    <row r="9" spans="2:4" ht="15.75" x14ac:dyDescent="0.2">
      <c r="B9" s="11" t="s">
        <v>4</v>
      </c>
      <c r="C9" s="12">
        <f>+C7+C8</f>
        <v>1971348</v>
      </c>
      <c r="D9" s="12">
        <f>+D7+D8</f>
        <v>1591225</v>
      </c>
    </row>
    <row r="10" spans="2:4" ht="15.75" x14ac:dyDescent="0.2">
      <c r="B10" s="10" t="s">
        <v>5</v>
      </c>
      <c r="C10" s="4">
        <v>-581133</v>
      </c>
      <c r="D10" s="4">
        <v>-550284</v>
      </c>
    </row>
    <row r="11" spans="2:4" ht="15.75" x14ac:dyDescent="0.2">
      <c r="B11" s="10" t="s">
        <v>6</v>
      </c>
      <c r="C11" s="4">
        <v>-595318</v>
      </c>
      <c r="D11" s="4">
        <v>-523823</v>
      </c>
    </row>
    <row r="12" spans="2:4" ht="15.75" x14ac:dyDescent="0.2">
      <c r="B12" s="10" t="s">
        <v>88</v>
      </c>
      <c r="C12" s="4">
        <v>-42</v>
      </c>
      <c r="D12" s="4">
        <v>-329</v>
      </c>
    </row>
    <row r="13" spans="2:4" ht="15.75" x14ac:dyDescent="0.2">
      <c r="B13" s="10" t="s">
        <v>7</v>
      </c>
      <c r="C13" s="4">
        <v>61168</v>
      </c>
      <c r="D13" s="4">
        <v>44899</v>
      </c>
    </row>
    <row r="14" spans="2:4" ht="15.75" x14ac:dyDescent="0.2">
      <c r="B14" s="10" t="s">
        <v>8</v>
      </c>
      <c r="C14" s="4">
        <v>-42657</v>
      </c>
      <c r="D14" s="4">
        <v>-39953</v>
      </c>
    </row>
    <row r="15" spans="2:4" ht="15.75" x14ac:dyDescent="0.2">
      <c r="B15" s="11" t="s">
        <v>37</v>
      </c>
      <c r="C15" s="12">
        <f>SUM(C9:C14)</f>
        <v>813366</v>
      </c>
      <c r="D15" s="12">
        <f>SUM(D9:D14)</f>
        <v>521735</v>
      </c>
    </row>
    <row r="16" spans="2:4" ht="15.75" x14ac:dyDescent="0.2">
      <c r="B16" s="10" t="s">
        <v>11</v>
      </c>
      <c r="C16" s="4">
        <v>21171</v>
      </c>
      <c r="D16" s="4">
        <v>10422</v>
      </c>
    </row>
    <row r="17" spans="2:4" ht="15.75" x14ac:dyDescent="0.2">
      <c r="B17" s="10" t="s">
        <v>12</v>
      </c>
      <c r="C17" s="4">
        <v>-254437</v>
      </c>
      <c r="D17" s="4">
        <v>-293267</v>
      </c>
    </row>
    <row r="18" spans="2:4" ht="15.75" x14ac:dyDescent="0.2">
      <c r="B18" s="10" t="s">
        <v>89</v>
      </c>
      <c r="C18" s="4">
        <v>-5651</v>
      </c>
      <c r="D18" s="4">
        <v>-2518</v>
      </c>
    </row>
    <row r="19" spans="2:4" ht="15.75" x14ac:dyDescent="0.2">
      <c r="B19" s="10" t="s">
        <v>90</v>
      </c>
      <c r="C19" s="4">
        <v>143175</v>
      </c>
      <c r="D19" s="4">
        <v>137682</v>
      </c>
    </row>
    <row r="20" spans="2:4" ht="15.75" x14ac:dyDescent="0.2">
      <c r="B20" s="11" t="s">
        <v>91</v>
      </c>
      <c r="C20" s="12">
        <f>SUM(C15:C19)</f>
        <v>717624</v>
      </c>
      <c r="D20" s="12">
        <f>SUM(D15:D19)</f>
        <v>374054</v>
      </c>
    </row>
    <row r="21" spans="2:4" ht="15.75" x14ac:dyDescent="0.2">
      <c r="B21" s="10" t="s">
        <v>39</v>
      </c>
      <c r="C21" s="4">
        <v>-180134</v>
      </c>
      <c r="D21" s="4">
        <v>-87636</v>
      </c>
    </row>
    <row r="22" spans="2:4" ht="15.75" x14ac:dyDescent="0.2">
      <c r="B22" s="11" t="s">
        <v>92</v>
      </c>
      <c r="C22" s="12">
        <f>+C20+C21</f>
        <v>537490</v>
      </c>
      <c r="D22" s="12">
        <f>+D20+D21</f>
        <v>286418</v>
      </c>
    </row>
    <row r="23" spans="2:4" ht="15.75" x14ac:dyDescent="0.2">
      <c r="B23" s="10" t="s">
        <v>93</v>
      </c>
      <c r="C23" s="4">
        <v>-195550</v>
      </c>
      <c r="D23" s="4">
        <v>-98049</v>
      </c>
    </row>
    <row r="24" spans="2:4" ht="15.75" x14ac:dyDescent="0.2">
      <c r="B24" s="11" t="s">
        <v>94</v>
      </c>
      <c r="C24" s="12">
        <f>+C22+C23</f>
        <v>341940</v>
      </c>
      <c r="D24" s="12">
        <f>+D22+D23</f>
        <v>188369</v>
      </c>
    </row>
  </sheetData>
  <mergeCells count="1"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BACKUS</vt:lpstr>
      <vt:lpstr>ALICORP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Externo - Contabilidad 10 (FL)</cp:lastModifiedBy>
  <dcterms:created xsi:type="dcterms:W3CDTF">2025-09-25T03:23:01Z</dcterms:created>
  <dcterms:modified xsi:type="dcterms:W3CDTF">2025-11-25T16:55:22Z</dcterms:modified>
</cp:coreProperties>
</file>