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E5C7CBDC-F5C7-4F70-B021-0E8B77C9DC0D}" xr6:coauthVersionLast="47" xr6:coauthVersionMax="47" xr10:uidLastSave="{00000000-0000-0000-0000-000000000000}"/>
  <bookViews>
    <workbookView xWindow="-120" yWindow="-120" windowWidth="29040" windowHeight="15720" activeTab="1" xr2:uid="{BCC48DEB-A534-4B87-A91E-162FB91D42BE}"/>
  </bookViews>
  <sheets>
    <sheet name="Hoja1" sheetId="1" r:id="rId1"/>
    <sheet name="Hoja2" sheetId="2" r:id="rId2"/>
    <sheet name="1" sheetId="3" state="hidden" r:id="rId3"/>
    <sheet name="2" sheetId="4" state="hidden" r:id="rId4"/>
    <sheet name="3" sheetId="5" state="hidden" r:id="rId5"/>
    <sheet name="4" sheetId="6" state="hidden" r:id="rId6"/>
    <sheet name="5" sheetId="7" state="hidden" r:id="rId7"/>
    <sheet name="6" sheetId="8" state="hidden" r:id="rId8"/>
    <sheet name="7" sheetId="9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9" l="1"/>
  <c r="C26" i="9"/>
  <c r="D26" i="9"/>
  <c r="E26" i="9"/>
  <c r="B22" i="9"/>
  <c r="C22" i="9"/>
  <c r="D22" i="9"/>
  <c r="E22" i="9"/>
  <c r="B23" i="9"/>
  <c r="C23" i="9"/>
  <c r="D23" i="9"/>
  <c r="E23" i="9"/>
  <c r="B24" i="9"/>
  <c r="C24" i="9"/>
  <c r="D24" i="9"/>
  <c r="E24" i="9"/>
  <c r="B25" i="9" s="1"/>
  <c r="D25" i="9"/>
  <c r="B20" i="9"/>
  <c r="C20" i="9" s="1"/>
  <c r="E20" i="9" s="1"/>
  <c r="B21" i="9" s="1"/>
  <c r="D20" i="9"/>
  <c r="D21" i="9"/>
  <c r="B19" i="9"/>
  <c r="C19" i="9" s="1"/>
  <c r="E19" i="9" s="1"/>
  <c r="D19" i="9"/>
  <c r="E18" i="9"/>
  <c r="D18" i="9"/>
  <c r="C18" i="9"/>
  <c r="C17" i="9"/>
  <c r="E17" i="9"/>
  <c r="B18" i="9" s="1"/>
  <c r="D17" i="9"/>
  <c r="B17" i="9"/>
  <c r="F14" i="8"/>
  <c r="F13" i="8"/>
  <c r="F12" i="8"/>
  <c r="F11" i="8"/>
  <c r="F10" i="8"/>
  <c r="F9" i="8"/>
  <c r="F8" i="8"/>
  <c r="F7" i="8"/>
  <c r="F6" i="8"/>
  <c r="F5" i="8"/>
  <c r="F4" i="8"/>
  <c r="A18" i="9"/>
  <c r="A19" i="9" s="1"/>
  <c r="A20" i="9" s="1"/>
  <c r="A21" i="9" s="1"/>
  <c r="A22" i="9" s="1"/>
  <c r="A23" i="9" s="1"/>
  <c r="A24" i="9" s="1"/>
  <c r="A25" i="9" s="1"/>
  <c r="A26" i="9" s="1"/>
  <c r="A17" i="9"/>
  <c r="D5" i="9"/>
  <c r="F5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C4" i="9"/>
  <c r="B4" i="9"/>
  <c r="F4" i="9" s="1"/>
  <c r="D5" i="8"/>
  <c r="D6" i="8" s="1"/>
  <c r="D7" i="8" s="1"/>
  <c r="D8" i="8" s="1"/>
  <c r="D9" i="8" s="1"/>
  <c r="D10" i="8" s="1"/>
  <c r="D11" i="8" s="1"/>
  <c r="D12" i="8" s="1"/>
  <c r="D13" i="8" s="1"/>
  <c r="D14" i="8" s="1"/>
  <c r="C4" i="8"/>
  <c r="B4" i="8"/>
  <c r="A5" i="8"/>
  <c r="A6" i="8" s="1"/>
  <c r="A7" i="8" s="1"/>
  <c r="A8" i="8" s="1"/>
  <c r="A9" i="8" s="1"/>
  <c r="A10" i="8" s="1"/>
  <c r="A11" i="8" s="1"/>
  <c r="A12" i="8" s="1"/>
  <c r="A13" i="8" s="1"/>
  <c r="A14" i="8" s="1"/>
  <c r="G130" i="2"/>
  <c r="G129" i="2"/>
  <c r="I17" i="2"/>
  <c r="C126" i="2"/>
  <c r="L128" i="2" s="1"/>
  <c r="M129" i="2" s="1"/>
  <c r="B127" i="2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C75" i="2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D15" i="2"/>
  <c r="F198" i="2" s="1"/>
  <c r="C25" i="9" l="1"/>
  <c r="E25" i="9"/>
  <c r="C21" i="9"/>
  <c r="E21" i="9"/>
  <c r="F3" i="8"/>
  <c r="D6" i="9"/>
  <c r="E196" i="2"/>
  <c r="E197" i="2" s="1"/>
  <c r="I13" i="2"/>
  <c r="C25" i="2"/>
  <c r="D7" i="9" l="1"/>
  <c r="F6" i="9"/>
  <c r="C26" i="2"/>
  <c r="C76" i="2"/>
  <c r="I14" i="2"/>
  <c r="I18" i="2"/>
  <c r="I19" i="2" s="1"/>
  <c r="D8" i="9" l="1"/>
  <c r="F7" i="9"/>
  <c r="I21" i="2"/>
  <c r="E126" i="2"/>
  <c r="C77" i="2"/>
  <c r="E127" i="2" s="1"/>
  <c r="C27" i="2"/>
  <c r="D9" i="9" l="1"/>
  <c r="F8" i="9"/>
  <c r="C78" i="2"/>
  <c r="E128" i="2" s="1"/>
  <c r="C28" i="2"/>
  <c r="L134" i="2"/>
  <c r="M135" i="2" s="1"/>
  <c r="D10" i="9" l="1"/>
  <c r="F9" i="9"/>
  <c r="C29" i="2"/>
  <c r="C79" i="2"/>
  <c r="D11" i="9" l="1"/>
  <c r="F10" i="9"/>
  <c r="E129" i="2"/>
  <c r="C80" i="2"/>
  <c r="E130" i="2" s="1"/>
  <c r="C30" i="2"/>
  <c r="D12" i="9" l="1"/>
  <c r="F11" i="9"/>
  <c r="C81" i="2"/>
  <c r="E131" i="2" s="1"/>
  <c r="C31" i="2"/>
  <c r="D13" i="9" l="1"/>
  <c r="F12" i="9"/>
  <c r="C82" i="2"/>
  <c r="E132" i="2" s="1"/>
  <c r="C32" i="2"/>
  <c r="D14" i="9" l="1"/>
  <c r="F14" i="9" s="1"/>
  <c r="F13" i="9"/>
  <c r="C33" i="2"/>
  <c r="C83" i="2"/>
  <c r="E133" i="2" s="1"/>
  <c r="F3" i="9" l="1"/>
  <c r="C34" i="2"/>
  <c r="C84" i="2"/>
  <c r="E134" i="2" s="1"/>
  <c r="C35" i="2" l="1"/>
  <c r="C85" i="2"/>
  <c r="E135" i="2" s="1"/>
  <c r="C36" i="2" l="1"/>
  <c r="C86" i="2"/>
  <c r="E136" i="2" s="1"/>
  <c r="C37" i="2" l="1"/>
  <c r="C87" i="2"/>
  <c r="E137" i="2" s="1"/>
  <c r="C38" i="2" l="1"/>
  <c r="C88" i="2"/>
  <c r="E138" i="2" s="1"/>
  <c r="C39" i="2" l="1"/>
  <c r="C89" i="2"/>
  <c r="E139" i="2" s="1"/>
  <c r="C40" i="2" l="1"/>
  <c r="C90" i="2"/>
  <c r="E140" i="2" s="1"/>
  <c r="E28" i="2"/>
  <c r="C41" i="2" l="1"/>
  <c r="C91" i="2"/>
  <c r="E141" i="2" s="1"/>
  <c r="C42" i="2" l="1"/>
  <c r="C92" i="2"/>
  <c r="E142" i="2" s="1"/>
  <c r="C43" i="2" l="1"/>
  <c r="C93" i="2"/>
  <c r="E143" i="2" s="1"/>
  <c r="C44" i="2" l="1"/>
  <c r="C94" i="2"/>
  <c r="E144" i="2" s="1"/>
  <c r="C45" i="2" l="1"/>
  <c r="C95" i="2"/>
  <c r="E145" i="2" s="1"/>
  <c r="C46" i="2" l="1"/>
  <c r="C96" i="2"/>
  <c r="E146" i="2" s="1"/>
  <c r="C47" i="2" l="1"/>
  <c r="C97" i="2"/>
  <c r="E147" i="2" s="1"/>
  <c r="C48" i="2" l="1"/>
  <c r="C98" i="2"/>
  <c r="E148" i="2" s="1"/>
  <c r="C49" i="2" l="1"/>
  <c r="C99" i="2"/>
  <c r="E149" i="2" s="1"/>
  <c r="C50" i="2" l="1"/>
  <c r="C100" i="2"/>
  <c r="E150" i="2" s="1"/>
  <c r="C51" i="2" l="1"/>
  <c r="C101" i="2"/>
  <c r="E151" i="2" s="1"/>
  <c r="C52" i="2" l="1"/>
  <c r="C102" i="2"/>
  <c r="E152" i="2" s="1"/>
  <c r="C53" i="2" l="1"/>
  <c r="C103" i="2"/>
  <c r="E153" i="2" s="1"/>
  <c r="C54" i="2" l="1"/>
  <c r="C104" i="2"/>
  <c r="E154" i="2" s="1"/>
  <c r="C55" i="2" l="1"/>
  <c r="C105" i="2"/>
  <c r="E155" i="2" s="1"/>
  <c r="C56" i="2" l="1"/>
  <c r="C106" i="2"/>
  <c r="E156" i="2" s="1"/>
  <c r="C57" i="2" l="1"/>
  <c r="C107" i="2"/>
  <c r="E157" i="2" s="1"/>
  <c r="C58" i="2" l="1"/>
  <c r="C108" i="2"/>
  <c r="E158" i="2" s="1"/>
  <c r="C59" i="2" l="1"/>
  <c r="C109" i="2"/>
  <c r="E159" i="2" s="1"/>
  <c r="C60" i="2" l="1"/>
  <c r="C110" i="2"/>
  <c r="E160" i="2" s="1"/>
  <c r="C61" i="2" l="1"/>
  <c r="C111" i="2"/>
  <c r="E161" i="2" s="1"/>
  <c r="C62" i="2" l="1"/>
  <c r="C112" i="2"/>
  <c r="E162" i="2" s="1"/>
  <c r="C63" i="2" l="1"/>
  <c r="C113" i="2"/>
  <c r="E163" i="2" s="1"/>
  <c r="C64" i="2" l="1"/>
  <c r="C114" i="2"/>
  <c r="E164" i="2" s="1"/>
  <c r="C65" i="2" l="1"/>
  <c r="C115" i="2"/>
  <c r="E165" i="2" s="1"/>
  <c r="C66" i="2" l="1"/>
  <c r="C116" i="2"/>
  <c r="E166" i="2" s="1"/>
  <c r="C67" i="2" l="1"/>
  <c r="C117" i="2"/>
  <c r="E167" i="2" s="1"/>
  <c r="C68" i="2" l="1"/>
  <c r="C118" i="2"/>
  <c r="E168" i="2" s="1"/>
  <c r="C69" i="2" l="1"/>
  <c r="C119" i="2"/>
  <c r="E169" i="2" s="1"/>
  <c r="C70" i="2" l="1"/>
  <c r="C120" i="2"/>
  <c r="E170" i="2" s="1"/>
  <c r="C71" i="2" l="1"/>
  <c r="C121" i="2"/>
  <c r="E171" i="2" s="1"/>
  <c r="C72" i="2" l="1"/>
  <c r="C122" i="2"/>
  <c r="E172" i="2" s="1"/>
  <c r="C123" i="2" l="1"/>
  <c r="E29" i="2"/>
  <c r="E30" i="2" s="1"/>
  <c r="E173" i="2" l="1"/>
  <c r="C74" i="2"/>
  <c r="M139" i="2" l="1"/>
  <c r="G128" i="2"/>
  <c r="D126" i="2"/>
  <c r="M140" i="2" l="1"/>
  <c r="F126" i="2"/>
  <c r="C127" i="2" s="1"/>
  <c r="M141" i="2"/>
  <c r="D127" i="2" l="1"/>
  <c r="F127" i="2" l="1"/>
  <c r="C128" i="2" s="1"/>
  <c r="D128" i="2"/>
  <c r="F189" i="2" s="1"/>
  <c r="F188" i="2" s="1"/>
  <c r="F190" i="2" s="1"/>
  <c r="F128" i="2"/>
  <c r="C129" i="2" s="1"/>
  <c r="L131" i="2"/>
  <c r="M132" i="2" s="1"/>
  <c r="M137" i="2" s="1"/>
  <c r="D129" i="2" l="1"/>
  <c r="F129" i="2" l="1"/>
  <c r="C130" i="2" s="1"/>
  <c r="D130" i="2" l="1"/>
  <c r="F130" i="2" l="1"/>
  <c r="C131" i="2" s="1"/>
  <c r="D131" i="2" l="1"/>
  <c r="F131" i="2" s="1"/>
  <c r="C132" i="2" s="1"/>
  <c r="D132" i="2" l="1"/>
  <c r="F132" i="2" s="1"/>
  <c r="C133" i="2" s="1"/>
  <c r="D133" i="2" s="1"/>
  <c r="F133" i="2" s="1"/>
  <c r="C134" i="2" s="1"/>
  <c r="D134" i="2" l="1"/>
  <c r="F134" i="2" s="1"/>
  <c r="C135" i="2" s="1"/>
  <c r="D135" i="2" s="1"/>
  <c r="F135" i="2" s="1"/>
  <c r="C136" i="2" s="1"/>
  <c r="D136" i="2" l="1"/>
  <c r="F136" i="2" s="1"/>
  <c r="C137" i="2" s="1"/>
  <c r="D137" i="2" l="1"/>
  <c r="F137" i="2" s="1"/>
  <c r="C138" i="2" s="1"/>
  <c r="D138" i="2" l="1"/>
  <c r="F138" i="2" s="1"/>
  <c r="C139" i="2" s="1"/>
  <c r="D139" i="2" l="1"/>
  <c r="F139" i="2"/>
  <c r="C140" i="2" s="1"/>
  <c r="D140" i="2" l="1"/>
  <c r="F140" i="2"/>
  <c r="C141" i="2" s="1"/>
  <c r="D141" i="2" l="1"/>
  <c r="F141" i="2" s="1"/>
  <c r="C142" i="2" s="1"/>
  <c r="D142" i="2" l="1"/>
  <c r="F142" i="2"/>
  <c r="C143" i="2" s="1"/>
  <c r="D143" i="2" l="1"/>
  <c r="F143" i="2"/>
  <c r="C144" i="2" s="1"/>
  <c r="D144" i="2" l="1"/>
  <c r="F144" i="2"/>
  <c r="C145" i="2" s="1"/>
  <c r="D145" i="2" s="1"/>
  <c r="F145" i="2" s="1"/>
  <c r="C146" i="2" s="1"/>
  <c r="D146" i="2" l="1"/>
  <c r="F146" i="2"/>
  <c r="C147" i="2" s="1"/>
  <c r="D147" i="2" l="1"/>
  <c r="F147" i="2"/>
  <c r="C148" i="2" s="1"/>
  <c r="D148" i="2" l="1"/>
  <c r="F148" i="2"/>
  <c r="C149" i="2" s="1"/>
  <c r="D149" i="2" l="1"/>
  <c r="F149" i="2"/>
  <c r="C150" i="2" s="1"/>
  <c r="D150" i="2" l="1"/>
  <c r="F150" i="2"/>
  <c r="C151" i="2" s="1"/>
  <c r="D151" i="2" l="1"/>
  <c r="F151" i="2" s="1"/>
  <c r="C152" i="2" s="1"/>
  <c r="D152" i="2" l="1"/>
  <c r="F152" i="2"/>
  <c r="C153" i="2" s="1"/>
  <c r="D153" i="2" l="1"/>
  <c r="F153" i="2"/>
  <c r="C154" i="2" s="1"/>
  <c r="D154" i="2" l="1"/>
  <c r="F154" i="2"/>
  <c r="C155" i="2" s="1"/>
  <c r="D155" i="2" l="1"/>
  <c r="F155" i="2"/>
  <c r="C156" i="2" s="1"/>
  <c r="D156" i="2" l="1"/>
  <c r="F156" i="2"/>
  <c r="C157" i="2" s="1"/>
  <c r="D157" i="2" l="1"/>
  <c r="F157" i="2"/>
  <c r="C158" i="2" s="1"/>
  <c r="D158" i="2" l="1"/>
  <c r="F158" i="2"/>
  <c r="C159" i="2" s="1"/>
  <c r="D159" i="2" l="1"/>
  <c r="F159" i="2"/>
  <c r="C160" i="2" s="1"/>
  <c r="D160" i="2" l="1"/>
  <c r="F160" i="2"/>
  <c r="C161" i="2" s="1"/>
  <c r="D161" i="2" l="1"/>
  <c r="F161" i="2"/>
  <c r="C162" i="2" s="1"/>
  <c r="D162" i="2" l="1"/>
  <c r="F162" i="2"/>
  <c r="C163" i="2" s="1"/>
  <c r="D163" i="2" l="1"/>
  <c r="F163" i="2"/>
  <c r="C164" i="2" s="1"/>
  <c r="D164" i="2" l="1"/>
  <c r="F164" i="2"/>
  <c r="C165" i="2" s="1"/>
  <c r="D165" i="2" l="1"/>
  <c r="F165" i="2"/>
  <c r="C166" i="2" s="1"/>
  <c r="D166" i="2" l="1"/>
  <c r="F166" i="2"/>
  <c r="C167" i="2" s="1"/>
  <c r="D167" i="2" l="1"/>
  <c r="F167" i="2"/>
  <c r="C168" i="2" s="1"/>
  <c r="D168" i="2" l="1"/>
  <c r="F168" i="2"/>
  <c r="C169" i="2" s="1"/>
  <c r="D169" i="2" l="1"/>
  <c r="F169" i="2" s="1"/>
  <c r="C170" i="2" s="1"/>
  <c r="D170" i="2" l="1"/>
  <c r="F170" i="2"/>
  <c r="C171" i="2" s="1"/>
  <c r="D171" i="2" l="1"/>
  <c r="F171" i="2" s="1"/>
  <c r="C172" i="2" s="1"/>
  <c r="D172" i="2" l="1"/>
  <c r="F172" i="2"/>
  <c r="C173" i="2" s="1"/>
  <c r="D173" i="2" l="1"/>
  <c r="D174" i="2" s="1"/>
  <c r="F173" i="2"/>
</calcChain>
</file>

<file path=xl/sharedStrings.xml><?xml version="1.0" encoding="utf-8"?>
<sst xmlns="http://schemas.openxmlformats.org/spreadsheetml/2006/main" count="272" uniqueCount="112">
  <si>
    <t>EL</t>
  </si>
  <si>
    <t>COSTO AMORTIZADO</t>
  </si>
  <si>
    <t>EN LAS NIIF</t>
  </si>
  <si>
    <t>El costo amortizado</t>
  </si>
  <si>
    <t>DIPLOMADO PRÁCTICO DE NIIF</t>
  </si>
  <si>
    <t>Inicio:</t>
  </si>
  <si>
    <t>Jueves 29 Agosto</t>
  </si>
  <si>
    <t>Dias</t>
  </si>
  <si>
    <t>Miercoles y Jueves</t>
  </si>
  <si>
    <t>Hora:</t>
  </si>
  <si>
    <t>7 PM - 10 PM</t>
  </si>
  <si>
    <t>Sesiones</t>
  </si>
  <si>
    <t>26 sesiones</t>
  </si>
  <si>
    <t>Modo</t>
  </si>
  <si>
    <t>Virtual en vivo por zoom</t>
  </si>
  <si>
    <t>Estilo</t>
  </si>
  <si>
    <t>100% práctica total</t>
  </si>
  <si>
    <t>Préstamo por pagar</t>
  </si>
  <si>
    <t>Tasa</t>
  </si>
  <si>
    <t>Plazo en meses</t>
  </si>
  <si>
    <t>Comisión</t>
  </si>
  <si>
    <t>Cobro (Prin + Int)</t>
  </si>
  <si>
    <t>NIC 1:</t>
  </si>
  <si>
    <t xml:space="preserve">Para medir correctamente la porción </t>
  </si>
  <si>
    <t>Largo plazo</t>
  </si>
  <si>
    <t>Corto plazo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</si>
  <si>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</si>
  <si>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</si>
  <si>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</si>
  <si>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</si>
  <si>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</si>
  <si>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</si>
  <si>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</si>
  <si>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</si>
  <si>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</si>
  <si>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</si>
  <si>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</si>
  <si>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</si>
  <si>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Esto está MAL</t>
  </si>
  <si>
    <t>Has vivido engañado</t>
  </si>
  <si>
    <t>Has vivido engañada</t>
  </si>
  <si>
    <t>Sustancia sobre forma</t>
  </si>
  <si>
    <t>Escencia sobre forma</t>
  </si>
  <si>
    <t>Tasa Efectiva</t>
  </si>
  <si>
    <t>S. Inicial</t>
  </si>
  <si>
    <t>(+) Intereses</t>
  </si>
  <si>
    <t>(-) Pagos</t>
  </si>
  <si>
    <t>= S.Final</t>
  </si>
  <si>
    <t>Registros contables:</t>
  </si>
  <si>
    <t>Efectivo</t>
  </si>
  <si>
    <t>Prestamo por pagar</t>
  </si>
  <si>
    <t>D</t>
  </si>
  <si>
    <t>H</t>
  </si>
  <si>
    <t>Reconocimiento inicial</t>
  </si>
  <si>
    <t>Gasto financiero</t>
  </si>
  <si>
    <t>Flujos de efectivo:</t>
  </si>
  <si>
    <t>Cuanto recibimos del Banco</t>
  </si>
  <si>
    <t>Cuanto pagaremos al Banco</t>
  </si>
  <si>
    <t>REAL</t>
  </si>
  <si>
    <t>Comisión inicial</t>
  </si>
  <si>
    <t>CP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</si>
  <si>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</si>
  <si>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</si>
  <si>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</si>
  <si>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</si>
  <si>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</si>
  <si>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</si>
  <si>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</si>
  <si>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</si>
  <si>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</si>
  <si>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</si>
  <si>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</si>
  <si>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</si>
  <si>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LP</t>
  </si>
  <si>
    <t>NIC 7:</t>
  </si>
  <si>
    <t>Presentar el pago de préstamos (separados principal e intereses)</t>
  </si>
  <si>
    <t>NIC 7 ACTUAL</t>
  </si>
  <si>
    <t>Los intereses</t>
  </si>
  <si>
    <t>Operación</t>
  </si>
  <si>
    <t>Finamiento</t>
  </si>
  <si>
    <t>NIC 7 (2027)</t>
  </si>
  <si>
    <t>Estamo de flujos de efectivo:</t>
  </si>
  <si>
    <t>Actividad de financiamiento</t>
  </si>
  <si>
    <t>Pago de intereses</t>
  </si>
  <si>
    <t>Pago de prestamos</t>
  </si>
  <si>
    <t>NIC 8:</t>
  </si>
  <si>
    <t>Costo amortizado para errores en prestamos</t>
  </si>
  <si>
    <t>Gasto diferido</t>
  </si>
  <si>
    <t>MAL</t>
  </si>
  <si>
    <t>NIC 10:</t>
  </si>
  <si>
    <t>Eventos posteriores del costo amortizado</t>
  </si>
  <si>
    <t>Los eventos posteriores de negociación de deudas financieras no afectan</t>
  </si>
  <si>
    <t>la presentacion de lo spasivos financieros, la porcion corriente y no corriente se</t>
  </si>
  <si>
    <t>mantienen</t>
  </si>
  <si>
    <t>las negociaciones posteriores para diferir los pagos por plazos mayores a 12 meses son</t>
  </si>
  <si>
    <t>materia de REVELACION, no se ajusta los EEFF</t>
  </si>
  <si>
    <t>NIC 12:</t>
  </si>
  <si>
    <t>El costo amortizado con el impuesto diferido</t>
  </si>
  <si>
    <t xml:space="preserve">NOMINAL </t>
  </si>
  <si>
    <t>TASA CUPON</t>
  </si>
  <si>
    <t>CUPONES</t>
  </si>
  <si>
    <t>COSTO DE TRANSACCIÓN</t>
  </si>
  <si>
    <t>EFECTIVO OBTENIDO</t>
  </si>
  <si>
    <t>Flujos del Bono</t>
  </si>
  <si>
    <t>Costos Trans</t>
  </si>
  <si>
    <t>Cupon</t>
  </si>
  <si>
    <t>Nominal</t>
  </si>
  <si>
    <t>TIR</t>
  </si>
  <si>
    <t>S Inicial</t>
  </si>
  <si>
    <t>Costo Fin</t>
  </si>
  <si>
    <t xml:space="preserve">Pagos </t>
  </si>
  <si>
    <t>S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</si>
</sst>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%"/>
    <numFmt numFmtId="166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0" fontId="3" fillId="4" borderId="0" xfId="0" applyFont="1" applyFill="1"/>
    <xf numFmtId="0" fontId="3" fillId="5" borderId="0" xfId="0" applyFont="1" applyFill="1"/>
    <xf numFmtId="0" fontId="9" fillId="6" borderId="0" xfId="0" applyFont="1" applyFill="1"/>
    <xf numFmtId="0" fontId="10" fillId="6" borderId="0" xfId="0" applyFont="1" applyFill="1"/>
    <xf numFmtId="3" fontId="3" fillId="0" borderId="0" xfId="0" applyNumberFormat="1" applyFont="1"/>
    <xf numFmtId="0" fontId="10" fillId="7" borderId="0" xfId="0" applyFont="1" applyFill="1"/>
    <xf numFmtId="0" fontId="10" fillId="8" borderId="0" xfId="0" applyFont="1" applyFill="1"/>
    <xf numFmtId="3" fontId="10" fillId="8" borderId="0" xfId="0" applyNumberFormat="1" applyFont="1" applyFill="1"/>
    <xf numFmtId="3" fontId="8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5" fillId="0" borderId="0" xfId="0" applyNumberFormat="1" applyFont="1"/>
    <xf numFmtId="0" fontId="15" fillId="0" borderId="0" xfId="0" applyFont="1"/>
    <xf numFmtId="0" fontId="16" fillId="9" borderId="0" xfId="0" applyFont="1" applyFill="1"/>
    <xf numFmtId="0" fontId="10" fillId="9" borderId="0" xfId="0" applyFont="1" applyFill="1"/>
    <xf numFmtId="0" fontId="9" fillId="10" borderId="0" xfId="0" applyFont="1" applyFill="1" applyAlignment="1">
      <alignment horizontal="center"/>
    </xf>
    <xf numFmtId="0" fontId="9" fillId="10" borderId="0" xfId="0" quotePrefix="1" applyFont="1" applyFill="1" applyAlignment="1">
      <alignment horizontal="center"/>
    </xf>
    <xf numFmtId="3" fontId="15" fillId="0" borderId="0" xfId="0" applyNumberFormat="1" applyFont="1"/>
    <xf numFmtId="3" fontId="17" fillId="3" borderId="0" xfId="0" applyNumberFormat="1" applyFont="1" applyFill="1"/>
    <xf numFmtId="0" fontId="3" fillId="0" borderId="0" xfId="0" applyFont="1" applyAlignment="1">
      <alignment horizontal="center"/>
    </xf>
    <xf numFmtId="0" fontId="18" fillId="0" borderId="0" xfId="0" applyFont="1"/>
    <xf numFmtId="0" fontId="8" fillId="11" borderId="2" xfId="0" applyFont="1" applyFill="1" applyBorder="1"/>
    <xf numFmtId="0" fontId="8" fillId="11" borderId="3" xfId="0" applyFont="1" applyFill="1" applyBorder="1"/>
    <xf numFmtId="3" fontId="8" fillId="11" borderId="4" xfId="0" applyNumberFormat="1" applyFont="1" applyFill="1" applyBorder="1"/>
    <xf numFmtId="0" fontId="9" fillId="7" borderId="0" xfId="0" applyFont="1" applyFill="1"/>
    <xf numFmtId="0" fontId="9" fillId="7" borderId="0" xfId="0" applyFont="1" applyFill="1" applyAlignment="1">
      <alignment horizontal="center"/>
    </xf>
    <xf numFmtId="3" fontId="8" fillId="11" borderId="1" xfId="0" applyNumberFormat="1" applyFont="1" applyFill="1" applyBorder="1"/>
    <xf numFmtId="0" fontId="3" fillId="12" borderId="5" xfId="0" applyFont="1" applyFill="1" applyBorder="1"/>
    <xf numFmtId="0" fontId="3" fillId="12" borderId="6" xfId="0" applyFont="1" applyFill="1" applyBorder="1"/>
    <xf numFmtId="0" fontId="3" fillId="12" borderId="8" xfId="0" applyFont="1" applyFill="1" applyBorder="1"/>
    <xf numFmtId="0" fontId="3" fillId="12" borderId="9" xfId="0" applyFont="1" applyFill="1" applyBorder="1"/>
    <xf numFmtId="3" fontId="15" fillId="12" borderId="0" xfId="0" applyNumberFormat="1" applyFont="1" applyFill="1"/>
    <xf numFmtId="0" fontId="8" fillId="12" borderId="2" xfId="0" applyFont="1" applyFill="1" applyBorder="1"/>
    <xf numFmtId="0" fontId="8" fillId="12" borderId="3" xfId="0" applyFont="1" applyFill="1" applyBorder="1"/>
    <xf numFmtId="3" fontId="8" fillId="12" borderId="4" xfId="0" applyNumberFormat="1" applyFont="1" applyFill="1" applyBorder="1"/>
    <xf numFmtId="0" fontId="19" fillId="0" borderId="0" xfId="0" applyFont="1"/>
    <xf numFmtId="3" fontId="8" fillId="12" borderId="1" xfId="0" applyNumberFormat="1" applyFont="1" applyFill="1" applyBorder="1"/>
    <xf numFmtId="3" fontId="8" fillId="12" borderId="10" xfId="0" applyNumberFormat="1" applyFont="1" applyFill="1" applyBorder="1"/>
    <xf numFmtId="3" fontId="8" fillId="12" borderId="11" xfId="0" applyNumberFormat="1" applyFont="1" applyFill="1" applyBorder="1"/>
    <xf numFmtId="0" fontId="3" fillId="11" borderId="0" xfId="0" applyFont="1" applyFill="1"/>
    <xf numFmtId="0" fontId="9" fillId="6" borderId="2" xfId="0" applyFont="1" applyFill="1" applyBorder="1"/>
    <xf numFmtId="0" fontId="8" fillId="11" borderId="4" xfId="0" applyFont="1" applyFill="1" applyBorder="1"/>
    <xf numFmtId="0" fontId="8" fillId="11" borderId="0" xfId="0" applyFont="1" applyFill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3" fontId="15" fillId="4" borderId="6" xfId="0" applyNumberFormat="1" applyFont="1" applyFill="1" applyBorder="1"/>
    <xf numFmtId="3" fontId="3" fillId="4" borderId="6" xfId="0" applyNumberFormat="1" applyFont="1" applyFill="1" applyBorder="1"/>
    <xf numFmtId="3" fontId="3" fillId="4" borderId="7" xfId="0" applyNumberFormat="1" applyFont="1" applyFill="1" applyBorder="1"/>
    <xf numFmtId="0" fontId="3" fillId="4" borderId="12" xfId="0" applyFont="1" applyFill="1" applyBorder="1"/>
    <xf numFmtId="0" fontId="3" fillId="4" borderId="0" xfId="0" applyFont="1" applyFill="1" applyBorder="1"/>
    <xf numFmtId="3" fontId="15" fillId="4" borderId="0" xfId="0" applyNumberFormat="1" applyFont="1" applyFill="1" applyBorder="1"/>
    <xf numFmtId="3" fontId="3" fillId="4" borderId="0" xfId="0" applyNumberFormat="1" applyFont="1" applyFill="1" applyBorder="1"/>
    <xf numFmtId="3" fontId="3" fillId="4" borderId="13" xfId="0" applyNumberFormat="1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3" fontId="15" fillId="4" borderId="9" xfId="0" applyNumberFormat="1" applyFont="1" applyFill="1" applyBorder="1"/>
    <xf numFmtId="3" fontId="3" fillId="4" borderId="9" xfId="0" applyNumberFormat="1" applyFont="1" applyFill="1" applyBorder="1"/>
    <xf numFmtId="3" fontId="12" fillId="14" borderId="0" xfId="0" applyNumberFormat="1" applyFont="1" applyFill="1"/>
    <xf numFmtId="3" fontId="8" fillId="13" borderId="1" xfId="0" applyNumberFormat="1" applyFont="1" applyFill="1" applyBorder="1"/>
    <xf numFmtId="0" fontId="8" fillId="13" borderId="11" xfId="0" applyFont="1" applyFill="1" applyBorder="1"/>
    <xf numFmtId="0" fontId="3" fillId="0" borderId="0" xfId="0" applyFont="1" applyFill="1"/>
    <xf numFmtId="3" fontId="15" fillId="0" borderId="0" xfId="0" applyNumberFormat="1" applyFont="1" applyFill="1"/>
    <xf numFmtId="3" fontId="3" fillId="0" borderId="0" xfId="0" applyNumberFormat="1" applyFont="1" applyFill="1"/>
    <xf numFmtId="3" fontId="15" fillId="13" borderId="1" xfId="0" applyNumberFormat="1" applyFont="1" applyFill="1" applyBorder="1"/>
    <xf numFmtId="0" fontId="15" fillId="13" borderId="1" xfId="0" applyFont="1" applyFill="1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166" fontId="2" fillId="13" borderId="0" xfId="0" applyNumberFormat="1" applyFont="1" applyFill="1"/>
    <xf numFmtId="3" fontId="0" fillId="13" borderId="0" xfId="0" applyNumberFormat="1" applyFill="1"/>
    <xf numFmtId="0" fontId="2" fillId="15" borderId="0" xfId="0" applyFont="1" applyFill="1" applyAlignment="1">
      <alignment horizontal="center"/>
    </xf>
    <xf numFmtId="0" fontId="0" fillId="15" borderId="0" xfId="0" applyFill="1"/>
    <xf numFmtId="3" fontId="0" fillId="15" borderId="0" xfId="0" applyNumberFormat="1" applyFill="1"/>
    <xf numFmtId="9" fontId="0" fillId="15" borderId="0" xfId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347383</xdr:colOff>
      <xdr:row>141</xdr:row>
      <xdr:rowOff>100853</xdr:rowOff>
    </xdr:from>
    <xdr:to>
      <xdr:col>13</xdr:col>
      <xdr:colOff>33618</xdr:colOff>
      <xdr:row>161</xdr:row>
      <xdr:rowOff>212912</xdr:rowOff>
    </xdr:to>
    <xdr:sp macro="" textlink="">
      <xdr:nvSpPr>
        <xdr:cNvPr id="3" name="Pergamino: vertical 2">
          <a:extLst>
            <a:ext uri="{FF2B5EF4-FFF2-40B4-BE49-F238E27FC236}">
              <a16:creationId xmlns:a16="http://schemas.microsoft.com/office/drawing/2014/main" id="{735AFF2F-AC91-C209-6074-E9297717FD0F}"/>
            </a:ext>
          </a:extLst>
        </xdr:cNvPr>
        <xdr:cNvSpPr/>
      </xdr:nvSpPr>
      <xdr:spPr>
        <a:xfrm>
          <a:off x="7373471" y="38357735"/>
          <a:ext cx="4628029" cy="5490883"/>
        </a:xfrm>
        <a:prstGeom prst="verticalScroll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800"/>
            <a:t>CONTRATO DE PRESTAMO CON EL BANCO</a:t>
          </a:r>
          <a:r>
            <a:rPr lang="es-PE" sz="1800" baseline="0"/>
            <a:t> DECREPITO DLE PERU</a:t>
          </a:r>
        </a:p>
        <a:p>
          <a:pPr algn="l"/>
          <a:endParaRPr lang="es-PE" sz="1800"/>
        </a:p>
        <a:p>
          <a:pPr algn="l"/>
          <a:r>
            <a:rPr lang="es-PE" sz="1800"/>
            <a:t>Articulo XXV: Covenants</a:t>
          </a:r>
        </a:p>
        <a:p>
          <a:pPr algn="l"/>
          <a:endParaRPr lang="es-PE" sz="1800"/>
        </a:p>
        <a:p>
          <a:pPr algn="l"/>
          <a:r>
            <a:rPr lang="es-PE" sz="1800"/>
            <a:t>La empresa debe mantener un ratio</a:t>
          </a:r>
          <a:r>
            <a:rPr lang="es-PE" sz="1800" baseline="0"/>
            <a:t> de liquidez mayor a 1.50 durante todo el plazo del contrato. De no hacerlo la deuda se torna exigible inmediatamente.</a:t>
          </a:r>
        </a:p>
        <a:p>
          <a:pPr algn="l"/>
          <a:endParaRPr lang="es-PE" sz="1800" baseline="0"/>
        </a:p>
        <a:p>
          <a:pPr algn="l"/>
          <a:r>
            <a:rPr lang="es-PE" sz="1800" baseline="0"/>
            <a:t>*****</a:t>
          </a:r>
        </a:p>
        <a:p>
          <a:pPr algn="l"/>
          <a:r>
            <a:rPr lang="es-PE" sz="1800" baseline="0"/>
            <a:t>Revisando los EEFF al 31.12.2024, se ha tomado conocimiento que el ratio de liquidez de la empresa es de 1.10.</a:t>
          </a:r>
          <a:endParaRPr lang="es-PE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6818-D3B1-4036-9138-812AC4574B8E}">
  <dimension ref="A1:G7"/>
  <sheetViews>
    <sheetView zoomScale="160" zoomScaleNormal="160" workbookViewId="0">
      <selection activeCell="D3" sqref="D3"/>
    </sheetView>
  </sheetViews>
  <sheetFormatPr baseColWidth="10" defaultRowHeight="46.5" x14ac:dyDescent="0.7"/>
  <cols>
    <col min="1" max="1" width="11.42578125" style="3"/>
    <col min="2" max="16384" width="11.42578125" style="2"/>
  </cols>
  <sheetData>
    <row r="1" spans="1:7" x14ac:dyDescent="0.7">
      <c r="A1" s="4" t="s">
        <v>0</v>
      </c>
      <c r="B1" s="5"/>
      <c r="C1" s="5"/>
      <c r="D1" s="5"/>
      <c r="E1" s="5"/>
      <c r="F1" s="5"/>
      <c r="G1" s="5"/>
    </row>
    <row r="2" spans="1:7" x14ac:dyDescent="0.7">
      <c r="A2" s="4" t="s">
        <v>1</v>
      </c>
      <c r="B2" s="5"/>
      <c r="C2" s="5"/>
      <c r="D2" s="5"/>
      <c r="E2" s="5"/>
      <c r="F2" s="5"/>
      <c r="G2" s="5"/>
    </row>
    <row r="3" spans="1:7" x14ac:dyDescent="0.7">
      <c r="A3" s="4" t="s">
        <v>2</v>
      </c>
      <c r="B3" s="5"/>
      <c r="C3" s="5"/>
      <c r="D3" s="5"/>
      <c r="E3" s="5"/>
      <c r="F3" s="5"/>
      <c r="G3" s="5"/>
    </row>
    <row r="4" spans="1:7" x14ac:dyDescent="0.7">
      <c r="A4" s="4"/>
      <c r="B4" s="5"/>
      <c r="C4" s="5"/>
      <c r="D4" s="5"/>
      <c r="E4" s="5"/>
      <c r="F4" s="5"/>
      <c r="G4" s="5"/>
    </row>
    <row r="5" spans="1:7" x14ac:dyDescent="0.7">
      <c r="A5" s="4"/>
      <c r="B5" s="5"/>
      <c r="C5" s="5"/>
      <c r="D5" s="5"/>
      <c r="E5" s="5"/>
      <c r="F5" s="5"/>
      <c r="G5" s="5"/>
    </row>
    <row r="6" spans="1:7" x14ac:dyDescent="0.7">
      <c r="A6" s="4"/>
      <c r="B6" s="5"/>
      <c r="C6" s="5"/>
      <c r="D6" s="5"/>
      <c r="E6" s="5"/>
      <c r="F6" s="5"/>
      <c r="G6" s="5"/>
    </row>
    <row r="7" spans="1:7" x14ac:dyDescent="0.7">
      <c r="A7" s="4"/>
      <c r="B7" s="5"/>
      <c r="C7" s="5"/>
      <c r="D7" s="5"/>
      <c r="E7" s="5"/>
      <c r="F7" s="5"/>
      <c r="G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837A-9CED-47F3-A215-BDD72DCA98CF}">
  <dimension ref="A1:M208"/>
  <sheetViews>
    <sheetView tabSelected="1" zoomScale="85" zoomScaleNormal="85" workbookViewId="0">
      <pane ySplit="9" topLeftCell="A206" activePane="bottomLeft" state="frozen"/>
      <selection pane="bottomLeft" activeCell="N209" sqref="N209"/>
    </sheetView>
  </sheetViews>
  <sheetFormatPr baseColWidth="10" defaultRowHeight="21" x14ac:dyDescent="0.35"/>
  <cols>
    <col min="1" max="1" width="16.42578125" style="1" customWidth="1"/>
    <col min="2" max="2" width="11.42578125" style="1"/>
    <col min="3" max="3" width="14.85546875" style="1" customWidth="1"/>
    <col min="4" max="4" width="17.85546875" style="1" customWidth="1"/>
    <col min="5" max="5" width="15.42578125" style="1" customWidth="1"/>
    <col min="6" max="6" width="15.5703125" style="1" customWidth="1"/>
    <col min="7" max="7" width="13.7109375" style="1" bestFit="1" customWidth="1"/>
    <col min="8" max="8" width="11.42578125" style="1"/>
    <col min="9" max="9" width="14.5703125" style="1" bestFit="1" customWidth="1"/>
    <col min="10" max="10" width="11.42578125" style="1"/>
    <col min="11" max="11" width="13.7109375" style="1" bestFit="1" customWidth="1"/>
    <col min="12" max="16384" width="11.42578125" style="1"/>
  </cols>
  <sheetData>
    <row r="1" spans="1:10" s="10" customFormat="1" x14ac:dyDescent="0.35">
      <c r="A1" s="9" t="s">
        <v>4</v>
      </c>
    </row>
    <row r="2" spans="1:10" s="8" customFormat="1" x14ac:dyDescent="0.35">
      <c r="A2" s="7" t="s">
        <v>5</v>
      </c>
      <c r="B2" s="8" t="s">
        <v>6</v>
      </c>
    </row>
    <row r="3" spans="1:10" s="8" customFormat="1" x14ac:dyDescent="0.35">
      <c r="A3" s="7" t="s">
        <v>7</v>
      </c>
      <c r="B3" s="8" t="s">
        <v>8</v>
      </c>
    </row>
    <row r="4" spans="1:10" s="8" customFormat="1" x14ac:dyDescent="0.35">
      <c r="A4" s="7" t="s">
        <v>9</v>
      </c>
      <c r="B4" s="8" t="s">
        <v>10</v>
      </c>
    </row>
    <row r="5" spans="1:10" s="8" customFormat="1" x14ac:dyDescent="0.35">
      <c r="A5" s="7" t="s">
        <v>11</v>
      </c>
      <c r="B5" s="8" t="s">
        <v>12</v>
      </c>
    </row>
    <row r="6" spans="1:10" s="8" customFormat="1" x14ac:dyDescent="0.35">
      <c r="A6" s="7" t="s">
        <v>13</v>
      </c>
      <c r="B6" s="8" t="s">
        <v>14</v>
      </c>
    </row>
    <row r="7" spans="1:10" s="8" customFormat="1" x14ac:dyDescent="0.35">
      <c r="A7" s="7" t="s">
        <v>15</v>
      </c>
      <c r="B7" s="8" t="s">
        <v>16</v>
      </c>
    </row>
    <row r="9" spans="1:10" s="22" customFormat="1" ht="31.5" x14ac:dyDescent="0.5">
      <c r="A9" s="21" t="s">
        <v>3</v>
      </c>
    </row>
    <row r="11" spans="1:10" x14ac:dyDescent="0.35">
      <c r="A11" s="20" t="s">
        <v>17</v>
      </c>
      <c r="B11" s="20"/>
      <c r="C11" s="20"/>
      <c r="D11" s="25">
        <v>1000000</v>
      </c>
      <c r="F11" s="6" t="s">
        <v>55</v>
      </c>
    </row>
    <row r="12" spans="1:10" x14ac:dyDescent="0.35">
      <c r="A12" s="20" t="s">
        <v>18</v>
      </c>
      <c r="B12" s="20"/>
      <c r="C12" s="20"/>
      <c r="D12" s="19">
        <v>0.01</v>
      </c>
      <c r="F12" s="1" t="s">
        <v>56</v>
      </c>
      <c r="I12" s="11">
        <v>900000</v>
      </c>
    </row>
    <row r="13" spans="1:10" ht="21.75" thickBot="1" x14ac:dyDescent="0.4">
      <c r="A13" s="1" t="s">
        <v>19</v>
      </c>
      <c r="D13" s="1">
        <v>48</v>
      </c>
      <c r="F13" s="1" t="s">
        <v>57</v>
      </c>
      <c r="I13" s="11">
        <f>+-D13*D15</f>
        <v>-1264024.1007325328</v>
      </c>
    </row>
    <row r="14" spans="1:10" ht="21.75" thickBot="1" x14ac:dyDescent="0.4">
      <c r="A14" s="20" t="s">
        <v>20</v>
      </c>
      <c r="B14" s="20"/>
      <c r="C14" s="20"/>
      <c r="D14" s="19">
        <v>0.1</v>
      </c>
      <c r="F14" s="40" t="s">
        <v>54</v>
      </c>
      <c r="G14" s="41"/>
      <c r="H14" s="41"/>
      <c r="I14" s="42">
        <f>+I12+I13</f>
        <v>-364024.1007325328</v>
      </c>
      <c r="J14" s="20" t="s">
        <v>58</v>
      </c>
    </row>
    <row r="15" spans="1:10" x14ac:dyDescent="0.35">
      <c r="A15" s="1" t="s">
        <v>21</v>
      </c>
      <c r="D15" s="11">
        <f>-PMT(D12,D13,D11,0,0)</f>
        <v>26333.835431927764</v>
      </c>
    </row>
    <row r="16" spans="1:10" x14ac:dyDescent="0.35">
      <c r="F16" s="6" t="s">
        <v>55</v>
      </c>
    </row>
    <row r="17" spans="1:10" x14ac:dyDescent="0.35">
      <c r="F17" s="1" t="s">
        <v>56</v>
      </c>
      <c r="I17" s="11">
        <f>+D11</f>
        <v>1000000</v>
      </c>
    </row>
    <row r="18" spans="1:10" ht="21.75" thickBot="1" x14ac:dyDescent="0.4">
      <c r="F18" s="1" t="s">
        <v>57</v>
      </c>
      <c r="I18" s="11">
        <f>+I13</f>
        <v>-1264024.1007325328</v>
      </c>
    </row>
    <row r="19" spans="1:10" ht="21.75" thickBot="1" x14ac:dyDescent="0.4">
      <c r="F19" s="40" t="s">
        <v>54</v>
      </c>
      <c r="G19" s="41"/>
      <c r="H19" s="41"/>
      <c r="I19" s="42">
        <f>+I17+I18</f>
        <v>-264024.1007325328</v>
      </c>
      <c r="J19" s="43" t="b">
        <v>0</v>
      </c>
    </row>
    <row r="20" spans="1:10" ht="21.75" thickBot="1" x14ac:dyDescent="0.4"/>
    <row r="21" spans="1:10" ht="21.75" thickBot="1" x14ac:dyDescent="0.4">
      <c r="F21" s="40" t="s">
        <v>59</v>
      </c>
      <c r="G21" s="41"/>
      <c r="H21" s="41"/>
      <c r="I21" s="42">
        <f>+I14-I19</f>
        <v>-100000</v>
      </c>
    </row>
    <row r="22" spans="1:10" ht="21.75" thickBot="1" x14ac:dyDescent="0.4"/>
    <row r="23" spans="1:10" ht="21.75" thickBot="1" x14ac:dyDescent="0.4">
      <c r="A23" s="48" t="s">
        <v>22</v>
      </c>
      <c r="B23" s="29" t="s">
        <v>23</v>
      </c>
      <c r="C23" s="30"/>
      <c r="D23" s="30"/>
      <c r="E23" s="30"/>
      <c r="F23" s="30"/>
      <c r="G23" s="30"/>
      <c r="H23" s="30"/>
      <c r="I23" s="49"/>
    </row>
    <row r="25" spans="1:10" x14ac:dyDescent="0.35">
      <c r="A25" s="13" t="s">
        <v>26</v>
      </c>
      <c r="B25" s="13">
        <v>1</v>
      </c>
      <c r="C25" s="14">
        <f>+D15</f>
        <v>26333.835431927764</v>
      </c>
      <c r="E25" s="1" t="s">
        <v>25</v>
      </c>
    </row>
    <row r="26" spans="1:10" x14ac:dyDescent="0.35">
      <c r="A26" s="13" t="s">
        <v>27</v>
      </c>
      <c r="B26" s="13">
        <f>+B25+1</f>
        <v>2</v>
      </c>
      <c r="C26" s="14">
        <f>+C25</f>
        <v>26333.835431927764</v>
      </c>
      <c r="E26" s="1" t="s">
        <v>24</v>
      </c>
    </row>
    <row r="27" spans="1:10" x14ac:dyDescent="0.35">
      <c r="A27" s="13" t="s">
        <v>28</v>
      </c>
      <c r="B27" s="13">
        <f t="shared" ref="B27:B72" si="0">+B26+1</f>
        <v>3</v>
      </c>
      <c r="C27" s="14">
        <f t="shared" ref="C27:C72" si="1">+C26</f>
        <v>26333.835431927764</v>
      </c>
    </row>
    <row r="28" spans="1:10" x14ac:dyDescent="0.35">
      <c r="A28" s="1" t="s">
        <v>29</v>
      </c>
      <c r="B28" s="1">
        <f t="shared" si="0"/>
        <v>4</v>
      </c>
      <c r="C28" s="11">
        <f t="shared" si="1"/>
        <v>26333.835431927764</v>
      </c>
      <c r="D28" s="20" t="s">
        <v>25</v>
      </c>
      <c r="E28" s="25">
        <f>SUM(C28:C39)</f>
        <v>316006.02518313314</v>
      </c>
      <c r="F28" s="16" t="s">
        <v>38</v>
      </c>
    </row>
    <row r="29" spans="1:10" x14ac:dyDescent="0.35">
      <c r="A29" s="1" t="s">
        <v>30</v>
      </c>
      <c r="B29" s="1">
        <f t="shared" si="0"/>
        <v>5</v>
      </c>
      <c r="C29" s="11">
        <f t="shared" si="1"/>
        <v>26333.835431927764</v>
      </c>
      <c r="D29" s="20" t="s">
        <v>24</v>
      </c>
      <c r="E29" s="25">
        <f>SUM(C40:C72)</f>
        <v>869016.56925361685</v>
      </c>
      <c r="F29" s="16" t="s">
        <v>38</v>
      </c>
    </row>
    <row r="30" spans="1:10" x14ac:dyDescent="0.35">
      <c r="A30" s="1" t="s">
        <v>31</v>
      </c>
      <c r="B30" s="1">
        <f t="shared" si="0"/>
        <v>6</v>
      </c>
      <c r="C30" s="11">
        <f t="shared" si="1"/>
        <v>26333.835431927764</v>
      </c>
      <c r="E30" s="39">
        <f>+E28+E29</f>
        <v>1185022.59443675</v>
      </c>
      <c r="F30" s="16" t="s">
        <v>39</v>
      </c>
    </row>
    <row r="31" spans="1:10" x14ac:dyDescent="0.35">
      <c r="A31" s="1" t="s">
        <v>32</v>
      </c>
      <c r="B31" s="1">
        <f t="shared" si="0"/>
        <v>7</v>
      </c>
      <c r="C31" s="11">
        <f t="shared" si="1"/>
        <v>26333.835431927764</v>
      </c>
      <c r="F31" s="16" t="s">
        <v>40</v>
      </c>
    </row>
    <row r="32" spans="1:10" x14ac:dyDescent="0.35">
      <c r="A32" s="1" t="s">
        <v>33</v>
      </c>
      <c r="B32" s="1">
        <f t="shared" si="0"/>
        <v>8</v>
      </c>
      <c r="C32" s="11">
        <f t="shared" si="1"/>
        <v>26333.835431927764</v>
      </c>
    </row>
    <row r="33" spans="1:3" x14ac:dyDescent="0.35">
      <c r="A33" s="1" t="s">
        <v>34</v>
      </c>
      <c r="B33" s="1">
        <f t="shared" si="0"/>
        <v>9</v>
      </c>
      <c r="C33" s="11">
        <f t="shared" si="1"/>
        <v>26333.835431927764</v>
      </c>
    </row>
    <row r="34" spans="1:3" x14ac:dyDescent="0.35">
      <c r="A34" s="1" t="s">
        <v>35</v>
      </c>
      <c r="B34" s="1">
        <f t="shared" si="0"/>
        <v>10</v>
      </c>
      <c r="C34" s="11">
        <f t="shared" si="1"/>
        <v>26333.835431927764</v>
      </c>
    </row>
    <row r="35" spans="1:3" x14ac:dyDescent="0.35">
      <c r="A35" s="1" t="s">
        <v>36</v>
      </c>
      <c r="B35" s="1">
        <f t="shared" si="0"/>
        <v>11</v>
      </c>
      <c r="C35" s="11">
        <f t="shared" si="1"/>
        <v>26333.835431927764</v>
      </c>
    </row>
    <row r="36" spans="1:3" x14ac:dyDescent="0.35">
      <c r="A36" s="1" t="s">
        <v>37</v>
      </c>
      <c r="B36" s="1">
        <f t="shared" si="0"/>
        <v>12</v>
      </c>
      <c r="C36" s="11">
        <f t="shared" si="1"/>
        <v>26333.835431927764</v>
      </c>
    </row>
    <row r="37" spans="1:3" x14ac:dyDescent="0.35">
      <c r="A37" s="1" t="s">
        <v>26</v>
      </c>
      <c r="B37" s="1">
        <f t="shared" si="0"/>
        <v>13</v>
      </c>
      <c r="C37" s="11">
        <f t="shared" si="1"/>
        <v>26333.835431927764</v>
      </c>
    </row>
    <row r="38" spans="1:3" x14ac:dyDescent="0.35">
      <c r="A38" s="1" t="s">
        <v>27</v>
      </c>
      <c r="B38" s="1">
        <f t="shared" si="0"/>
        <v>14</v>
      </c>
      <c r="C38" s="11">
        <f t="shared" si="1"/>
        <v>26333.835431927764</v>
      </c>
    </row>
    <row r="39" spans="1:3" x14ac:dyDescent="0.35">
      <c r="A39" s="1" t="s">
        <v>28</v>
      </c>
      <c r="B39" s="1">
        <f t="shared" si="0"/>
        <v>15</v>
      </c>
      <c r="C39" s="11">
        <f t="shared" si="1"/>
        <v>26333.835431927764</v>
      </c>
    </row>
    <row r="40" spans="1:3" x14ac:dyDescent="0.35">
      <c r="A40" s="1" t="s">
        <v>29</v>
      </c>
      <c r="B40" s="1">
        <f t="shared" si="0"/>
        <v>16</v>
      </c>
      <c r="C40" s="11">
        <f t="shared" si="1"/>
        <v>26333.835431927764</v>
      </c>
    </row>
    <row r="41" spans="1:3" x14ac:dyDescent="0.35">
      <c r="A41" s="1" t="s">
        <v>30</v>
      </c>
      <c r="B41" s="1">
        <f t="shared" si="0"/>
        <v>17</v>
      </c>
      <c r="C41" s="11">
        <f t="shared" si="1"/>
        <v>26333.835431927764</v>
      </c>
    </row>
    <row r="42" spans="1:3" x14ac:dyDescent="0.35">
      <c r="A42" s="1" t="s">
        <v>31</v>
      </c>
      <c r="B42" s="1">
        <f t="shared" si="0"/>
        <v>18</v>
      </c>
      <c r="C42" s="11">
        <f t="shared" si="1"/>
        <v>26333.835431927764</v>
      </c>
    </row>
    <row r="43" spans="1:3" x14ac:dyDescent="0.35">
      <c r="A43" s="1" t="s">
        <v>32</v>
      </c>
      <c r="B43" s="1">
        <f t="shared" si="0"/>
        <v>19</v>
      </c>
      <c r="C43" s="11">
        <f t="shared" si="1"/>
        <v>26333.835431927764</v>
      </c>
    </row>
    <row r="44" spans="1:3" x14ac:dyDescent="0.35">
      <c r="A44" s="1" t="s">
        <v>33</v>
      </c>
      <c r="B44" s="1">
        <f t="shared" si="0"/>
        <v>20</v>
      </c>
      <c r="C44" s="11">
        <f t="shared" si="1"/>
        <v>26333.835431927764</v>
      </c>
    </row>
    <row r="45" spans="1:3" x14ac:dyDescent="0.35">
      <c r="A45" s="1" t="s">
        <v>34</v>
      </c>
      <c r="B45" s="1">
        <f t="shared" si="0"/>
        <v>21</v>
      </c>
      <c r="C45" s="11">
        <f t="shared" si="1"/>
        <v>26333.835431927764</v>
      </c>
    </row>
    <row r="46" spans="1:3" x14ac:dyDescent="0.35">
      <c r="A46" s="1" t="s">
        <v>35</v>
      </c>
      <c r="B46" s="1">
        <f t="shared" si="0"/>
        <v>22</v>
      </c>
      <c r="C46" s="11">
        <f t="shared" si="1"/>
        <v>26333.835431927764</v>
      </c>
    </row>
    <row r="47" spans="1:3" x14ac:dyDescent="0.35">
      <c r="A47" s="1" t="s">
        <v>36</v>
      </c>
      <c r="B47" s="1">
        <f t="shared" si="0"/>
        <v>23</v>
      </c>
      <c r="C47" s="11">
        <f t="shared" si="1"/>
        <v>26333.835431927764</v>
      </c>
    </row>
    <row r="48" spans="1:3" x14ac:dyDescent="0.35">
      <c r="A48" s="1" t="s">
        <v>37</v>
      </c>
      <c r="B48" s="1">
        <f t="shared" si="0"/>
        <v>24</v>
      </c>
      <c r="C48" s="11">
        <f t="shared" si="1"/>
        <v>26333.835431927764</v>
      </c>
    </row>
    <row r="49" spans="1:3" x14ac:dyDescent="0.35">
      <c r="A49" s="1" t="s">
        <v>26</v>
      </c>
      <c r="B49" s="1">
        <f t="shared" si="0"/>
        <v>25</v>
      </c>
      <c r="C49" s="11">
        <f t="shared" si="1"/>
        <v>26333.835431927764</v>
      </c>
    </row>
    <row r="50" spans="1:3" x14ac:dyDescent="0.35">
      <c r="A50" s="1" t="s">
        <v>27</v>
      </c>
      <c r="B50" s="1">
        <f t="shared" si="0"/>
        <v>26</v>
      </c>
      <c r="C50" s="11">
        <f t="shared" si="1"/>
        <v>26333.835431927764</v>
      </c>
    </row>
    <row r="51" spans="1:3" x14ac:dyDescent="0.35">
      <c r="A51" s="1" t="s">
        <v>28</v>
      </c>
      <c r="B51" s="1">
        <f t="shared" si="0"/>
        <v>27</v>
      </c>
      <c r="C51" s="11">
        <f t="shared" si="1"/>
        <v>26333.835431927764</v>
      </c>
    </row>
    <row r="52" spans="1:3" x14ac:dyDescent="0.35">
      <c r="A52" s="1" t="s">
        <v>29</v>
      </c>
      <c r="B52" s="1">
        <f t="shared" si="0"/>
        <v>28</v>
      </c>
      <c r="C52" s="11">
        <f t="shared" si="1"/>
        <v>26333.835431927764</v>
      </c>
    </row>
    <row r="53" spans="1:3" x14ac:dyDescent="0.35">
      <c r="A53" s="1" t="s">
        <v>30</v>
      </c>
      <c r="B53" s="1">
        <f t="shared" si="0"/>
        <v>29</v>
      </c>
      <c r="C53" s="11">
        <f t="shared" si="1"/>
        <v>26333.835431927764</v>
      </c>
    </row>
    <row r="54" spans="1:3" x14ac:dyDescent="0.35">
      <c r="A54" s="1" t="s">
        <v>31</v>
      </c>
      <c r="B54" s="1">
        <f t="shared" si="0"/>
        <v>30</v>
      </c>
      <c r="C54" s="11">
        <f t="shared" si="1"/>
        <v>26333.835431927764</v>
      </c>
    </row>
    <row r="55" spans="1:3" x14ac:dyDescent="0.35">
      <c r="A55" s="1" t="s">
        <v>32</v>
      </c>
      <c r="B55" s="1">
        <f t="shared" si="0"/>
        <v>31</v>
      </c>
      <c r="C55" s="11">
        <f t="shared" si="1"/>
        <v>26333.835431927764</v>
      </c>
    </row>
    <row r="56" spans="1:3" x14ac:dyDescent="0.35">
      <c r="A56" s="1" t="s">
        <v>33</v>
      </c>
      <c r="B56" s="1">
        <f t="shared" si="0"/>
        <v>32</v>
      </c>
      <c r="C56" s="11">
        <f t="shared" si="1"/>
        <v>26333.835431927764</v>
      </c>
    </row>
    <row r="57" spans="1:3" x14ac:dyDescent="0.35">
      <c r="A57" s="1" t="s">
        <v>34</v>
      </c>
      <c r="B57" s="1">
        <f t="shared" si="0"/>
        <v>33</v>
      </c>
      <c r="C57" s="11">
        <f t="shared" si="1"/>
        <v>26333.835431927764</v>
      </c>
    </row>
    <row r="58" spans="1:3" x14ac:dyDescent="0.35">
      <c r="A58" s="1" t="s">
        <v>35</v>
      </c>
      <c r="B58" s="1">
        <f t="shared" si="0"/>
        <v>34</v>
      </c>
      <c r="C58" s="11">
        <f t="shared" si="1"/>
        <v>26333.835431927764</v>
      </c>
    </row>
    <row r="59" spans="1:3" x14ac:dyDescent="0.35">
      <c r="A59" s="1" t="s">
        <v>36</v>
      </c>
      <c r="B59" s="1">
        <f t="shared" si="0"/>
        <v>35</v>
      </c>
      <c r="C59" s="11">
        <f t="shared" si="1"/>
        <v>26333.835431927764</v>
      </c>
    </row>
    <row r="60" spans="1:3" x14ac:dyDescent="0.35">
      <c r="A60" s="1" t="s">
        <v>37</v>
      </c>
      <c r="B60" s="1">
        <f t="shared" si="0"/>
        <v>36</v>
      </c>
      <c r="C60" s="11">
        <f t="shared" si="1"/>
        <v>26333.835431927764</v>
      </c>
    </row>
    <row r="61" spans="1:3" x14ac:dyDescent="0.35">
      <c r="A61" s="1" t="s">
        <v>26</v>
      </c>
      <c r="B61" s="1">
        <f t="shared" si="0"/>
        <v>37</v>
      </c>
      <c r="C61" s="11">
        <f t="shared" si="1"/>
        <v>26333.835431927764</v>
      </c>
    </row>
    <row r="62" spans="1:3" x14ac:dyDescent="0.35">
      <c r="A62" s="1" t="s">
        <v>27</v>
      </c>
      <c r="B62" s="1">
        <f t="shared" si="0"/>
        <v>38</v>
      </c>
      <c r="C62" s="11">
        <f t="shared" si="1"/>
        <v>26333.835431927764</v>
      </c>
    </row>
    <row r="63" spans="1:3" x14ac:dyDescent="0.35">
      <c r="A63" s="1" t="s">
        <v>28</v>
      </c>
      <c r="B63" s="1">
        <f t="shared" si="0"/>
        <v>39</v>
      </c>
      <c r="C63" s="11">
        <f t="shared" si="1"/>
        <v>26333.835431927764</v>
      </c>
    </row>
    <row r="64" spans="1:3" x14ac:dyDescent="0.35">
      <c r="A64" s="1" t="s">
        <v>29</v>
      </c>
      <c r="B64" s="1">
        <f t="shared" si="0"/>
        <v>40</v>
      </c>
      <c r="C64" s="11">
        <f t="shared" si="1"/>
        <v>26333.835431927764</v>
      </c>
    </row>
    <row r="65" spans="1:4" x14ac:dyDescent="0.35">
      <c r="A65" s="1" t="s">
        <v>30</v>
      </c>
      <c r="B65" s="1">
        <f t="shared" si="0"/>
        <v>41</v>
      </c>
      <c r="C65" s="11">
        <f t="shared" si="1"/>
        <v>26333.835431927764</v>
      </c>
    </row>
    <row r="66" spans="1:4" x14ac:dyDescent="0.35">
      <c r="A66" s="1" t="s">
        <v>31</v>
      </c>
      <c r="B66" s="1">
        <f t="shared" si="0"/>
        <v>42</v>
      </c>
      <c r="C66" s="11">
        <f t="shared" si="1"/>
        <v>26333.835431927764</v>
      </c>
    </row>
    <row r="67" spans="1:4" x14ac:dyDescent="0.35">
      <c r="A67" s="1" t="s">
        <v>32</v>
      </c>
      <c r="B67" s="1">
        <f t="shared" si="0"/>
        <v>43</v>
      </c>
      <c r="C67" s="11">
        <f t="shared" si="1"/>
        <v>26333.835431927764</v>
      </c>
    </row>
    <row r="68" spans="1:4" x14ac:dyDescent="0.35">
      <c r="A68" s="1" t="s">
        <v>33</v>
      </c>
      <c r="B68" s="1">
        <f t="shared" si="0"/>
        <v>44</v>
      </c>
      <c r="C68" s="11">
        <f t="shared" si="1"/>
        <v>26333.835431927764</v>
      </c>
    </row>
    <row r="69" spans="1:4" x14ac:dyDescent="0.35">
      <c r="A69" s="1" t="s">
        <v>34</v>
      </c>
      <c r="B69" s="1">
        <f t="shared" si="0"/>
        <v>45</v>
      </c>
      <c r="C69" s="11">
        <f t="shared" si="1"/>
        <v>26333.835431927764</v>
      </c>
    </row>
    <row r="70" spans="1:4" x14ac:dyDescent="0.35">
      <c r="A70" s="1" t="s">
        <v>35</v>
      </c>
      <c r="B70" s="1">
        <f t="shared" si="0"/>
        <v>46</v>
      </c>
      <c r="C70" s="11">
        <f t="shared" si="1"/>
        <v>26333.835431927764</v>
      </c>
    </row>
    <row r="71" spans="1:4" x14ac:dyDescent="0.35">
      <c r="A71" s="1" t="s">
        <v>36</v>
      </c>
      <c r="B71" s="1">
        <f t="shared" si="0"/>
        <v>47</v>
      </c>
      <c r="C71" s="11">
        <f t="shared" si="1"/>
        <v>26333.835431927764</v>
      </c>
    </row>
    <row r="72" spans="1:4" x14ac:dyDescent="0.35">
      <c r="A72" s="1" t="s">
        <v>37</v>
      </c>
      <c r="B72" s="1">
        <f t="shared" si="0"/>
        <v>48</v>
      </c>
      <c r="C72" s="11">
        <f t="shared" si="1"/>
        <v>26333.835431927764</v>
      </c>
    </row>
    <row r="74" spans="1:4" x14ac:dyDescent="0.35">
      <c r="A74" s="17" t="s">
        <v>43</v>
      </c>
      <c r="B74" s="18"/>
      <c r="C74" s="19">
        <f>IRR(C75:C123)</f>
        <v>1.4816110810969008E-2</v>
      </c>
    </row>
    <row r="75" spans="1:4" x14ac:dyDescent="0.35">
      <c r="B75" s="1">
        <v>0</v>
      </c>
      <c r="C75" s="11">
        <f>D11*(1-D14)</f>
        <v>900000</v>
      </c>
      <c r="D75" s="16" t="s">
        <v>41</v>
      </c>
    </row>
    <row r="76" spans="1:4" x14ac:dyDescent="0.35">
      <c r="A76" s="1" t="s">
        <v>26</v>
      </c>
      <c r="B76" s="1">
        <v>1</v>
      </c>
      <c r="C76" s="11">
        <f>-C25</f>
        <v>-26333.835431927764</v>
      </c>
      <c r="D76" s="16" t="s">
        <v>42</v>
      </c>
    </row>
    <row r="77" spans="1:4" x14ac:dyDescent="0.35">
      <c r="A77" s="1" t="s">
        <v>27</v>
      </c>
      <c r="B77" s="1">
        <f>+B76+1</f>
        <v>2</v>
      </c>
      <c r="C77" s="11">
        <f t="shared" ref="C77:C123" si="2">-C26</f>
        <v>-26333.835431927764</v>
      </c>
    </row>
    <row r="78" spans="1:4" x14ac:dyDescent="0.35">
      <c r="A78" s="1" t="s">
        <v>28</v>
      </c>
      <c r="B78" s="1">
        <f t="shared" ref="B78:B123" si="3">+B77+1</f>
        <v>3</v>
      </c>
      <c r="C78" s="11">
        <f t="shared" si="2"/>
        <v>-26333.835431927764</v>
      </c>
    </row>
    <row r="79" spans="1:4" x14ac:dyDescent="0.35">
      <c r="A79" s="1" t="s">
        <v>29</v>
      </c>
      <c r="B79" s="1">
        <f t="shared" si="3"/>
        <v>4</v>
      </c>
      <c r="C79" s="11">
        <f t="shared" si="2"/>
        <v>-26333.835431927764</v>
      </c>
    </row>
    <row r="80" spans="1:4" x14ac:dyDescent="0.35">
      <c r="A80" s="1" t="s">
        <v>30</v>
      </c>
      <c r="B80" s="1">
        <f t="shared" si="3"/>
        <v>5</v>
      </c>
      <c r="C80" s="11">
        <f t="shared" si="2"/>
        <v>-26333.835431927764</v>
      </c>
    </row>
    <row r="81" spans="1:3" x14ac:dyDescent="0.35">
      <c r="A81" s="1" t="s">
        <v>31</v>
      </c>
      <c r="B81" s="1">
        <f t="shared" si="3"/>
        <v>6</v>
      </c>
      <c r="C81" s="11">
        <f t="shared" si="2"/>
        <v>-26333.835431927764</v>
      </c>
    </row>
    <row r="82" spans="1:3" x14ac:dyDescent="0.35">
      <c r="A82" s="1" t="s">
        <v>32</v>
      </c>
      <c r="B82" s="1">
        <f t="shared" si="3"/>
        <v>7</v>
      </c>
      <c r="C82" s="11">
        <f t="shared" si="2"/>
        <v>-26333.835431927764</v>
      </c>
    </row>
    <row r="83" spans="1:3" x14ac:dyDescent="0.35">
      <c r="A83" s="1" t="s">
        <v>33</v>
      </c>
      <c r="B83" s="1">
        <f t="shared" si="3"/>
        <v>8</v>
      </c>
      <c r="C83" s="11">
        <f t="shared" si="2"/>
        <v>-26333.835431927764</v>
      </c>
    </row>
    <row r="84" spans="1:3" x14ac:dyDescent="0.35">
      <c r="A84" s="1" t="s">
        <v>34</v>
      </c>
      <c r="B84" s="1">
        <f t="shared" si="3"/>
        <v>9</v>
      </c>
      <c r="C84" s="11">
        <f t="shared" si="2"/>
        <v>-26333.835431927764</v>
      </c>
    </row>
    <row r="85" spans="1:3" x14ac:dyDescent="0.35">
      <c r="A85" s="1" t="s">
        <v>35</v>
      </c>
      <c r="B85" s="1">
        <f t="shared" si="3"/>
        <v>10</v>
      </c>
      <c r="C85" s="11">
        <f t="shared" si="2"/>
        <v>-26333.835431927764</v>
      </c>
    </row>
    <row r="86" spans="1:3" x14ac:dyDescent="0.35">
      <c r="A86" s="1" t="s">
        <v>36</v>
      </c>
      <c r="B86" s="1">
        <f t="shared" si="3"/>
        <v>11</v>
      </c>
      <c r="C86" s="11">
        <f t="shared" si="2"/>
        <v>-26333.835431927764</v>
      </c>
    </row>
    <row r="87" spans="1:3" x14ac:dyDescent="0.35">
      <c r="A87" s="1" t="s">
        <v>37</v>
      </c>
      <c r="B87" s="1">
        <f t="shared" si="3"/>
        <v>12</v>
      </c>
      <c r="C87" s="11">
        <f t="shared" si="2"/>
        <v>-26333.835431927764</v>
      </c>
    </row>
    <row r="88" spans="1:3" x14ac:dyDescent="0.35">
      <c r="A88" s="1" t="s">
        <v>26</v>
      </c>
      <c r="B88" s="1">
        <f t="shared" si="3"/>
        <v>13</v>
      </c>
      <c r="C88" s="11">
        <f t="shared" si="2"/>
        <v>-26333.835431927764</v>
      </c>
    </row>
    <row r="89" spans="1:3" x14ac:dyDescent="0.35">
      <c r="A89" s="1" t="s">
        <v>27</v>
      </c>
      <c r="B89" s="1">
        <f t="shared" si="3"/>
        <v>14</v>
      </c>
      <c r="C89" s="11">
        <f t="shared" si="2"/>
        <v>-26333.835431927764</v>
      </c>
    </row>
    <row r="90" spans="1:3" x14ac:dyDescent="0.35">
      <c r="A90" s="1" t="s">
        <v>28</v>
      </c>
      <c r="B90" s="1">
        <f t="shared" si="3"/>
        <v>15</v>
      </c>
      <c r="C90" s="11">
        <f t="shared" si="2"/>
        <v>-26333.835431927764</v>
      </c>
    </row>
    <row r="91" spans="1:3" x14ac:dyDescent="0.35">
      <c r="A91" s="1" t="s">
        <v>29</v>
      </c>
      <c r="B91" s="1">
        <f t="shared" si="3"/>
        <v>16</v>
      </c>
      <c r="C91" s="11">
        <f t="shared" si="2"/>
        <v>-26333.835431927764</v>
      </c>
    </row>
    <row r="92" spans="1:3" x14ac:dyDescent="0.35">
      <c r="A92" s="1" t="s">
        <v>30</v>
      </c>
      <c r="B92" s="1">
        <f t="shared" si="3"/>
        <v>17</v>
      </c>
      <c r="C92" s="11">
        <f t="shared" si="2"/>
        <v>-26333.835431927764</v>
      </c>
    </row>
    <row r="93" spans="1:3" x14ac:dyDescent="0.35">
      <c r="A93" s="1" t="s">
        <v>31</v>
      </c>
      <c r="B93" s="1">
        <f t="shared" si="3"/>
        <v>18</v>
      </c>
      <c r="C93" s="11">
        <f t="shared" si="2"/>
        <v>-26333.835431927764</v>
      </c>
    </row>
    <row r="94" spans="1:3" x14ac:dyDescent="0.35">
      <c r="A94" s="1" t="s">
        <v>32</v>
      </c>
      <c r="B94" s="1">
        <f t="shared" si="3"/>
        <v>19</v>
      </c>
      <c r="C94" s="11">
        <f t="shared" si="2"/>
        <v>-26333.835431927764</v>
      </c>
    </row>
    <row r="95" spans="1:3" x14ac:dyDescent="0.35">
      <c r="A95" s="1" t="s">
        <v>33</v>
      </c>
      <c r="B95" s="1">
        <f t="shared" si="3"/>
        <v>20</v>
      </c>
      <c r="C95" s="11">
        <f t="shared" si="2"/>
        <v>-26333.835431927764</v>
      </c>
    </row>
    <row r="96" spans="1:3" x14ac:dyDescent="0.35">
      <c r="A96" s="1" t="s">
        <v>34</v>
      </c>
      <c r="B96" s="1">
        <f t="shared" si="3"/>
        <v>21</v>
      </c>
      <c r="C96" s="11">
        <f t="shared" si="2"/>
        <v>-26333.835431927764</v>
      </c>
    </row>
    <row r="97" spans="1:3" x14ac:dyDescent="0.35">
      <c r="A97" s="1" t="s">
        <v>35</v>
      </c>
      <c r="B97" s="1">
        <f t="shared" si="3"/>
        <v>22</v>
      </c>
      <c r="C97" s="11">
        <f t="shared" si="2"/>
        <v>-26333.835431927764</v>
      </c>
    </row>
    <row r="98" spans="1:3" x14ac:dyDescent="0.35">
      <c r="A98" s="1" t="s">
        <v>36</v>
      </c>
      <c r="B98" s="1">
        <f t="shared" si="3"/>
        <v>23</v>
      </c>
      <c r="C98" s="11">
        <f t="shared" si="2"/>
        <v>-26333.835431927764</v>
      </c>
    </row>
    <row r="99" spans="1:3" x14ac:dyDescent="0.35">
      <c r="A99" s="1" t="s">
        <v>37</v>
      </c>
      <c r="B99" s="1">
        <f t="shared" si="3"/>
        <v>24</v>
      </c>
      <c r="C99" s="11">
        <f t="shared" si="2"/>
        <v>-26333.835431927764</v>
      </c>
    </row>
    <row r="100" spans="1:3" x14ac:dyDescent="0.35">
      <c r="A100" s="1" t="s">
        <v>26</v>
      </c>
      <c r="B100" s="1">
        <f t="shared" si="3"/>
        <v>25</v>
      </c>
      <c r="C100" s="11">
        <f t="shared" si="2"/>
        <v>-26333.835431927764</v>
      </c>
    </row>
    <row r="101" spans="1:3" x14ac:dyDescent="0.35">
      <c r="A101" s="1" t="s">
        <v>27</v>
      </c>
      <c r="B101" s="1">
        <f t="shared" si="3"/>
        <v>26</v>
      </c>
      <c r="C101" s="11">
        <f t="shared" si="2"/>
        <v>-26333.835431927764</v>
      </c>
    </row>
    <row r="102" spans="1:3" x14ac:dyDescent="0.35">
      <c r="A102" s="1" t="s">
        <v>28</v>
      </c>
      <c r="B102" s="1">
        <f t="shared" si="3"/>
        <v>27</v>
      </c>
      <c r="C102" s="11">
        <f t="shared" si="2"/>
        <v>-26333.835431927764</v>
      </c>
    </row>
    <row r="103" spans="1:3" x14ac:dyDescent="0.35">
      <c r="A103" s="1" t="s">
        <v>29</v>
      </c>
      <c r="B103" s="1">
        <f t="shared" si="3"/>
        <v>28</v>
      </c>
      <c r="C103" s="11">
        <f t="shared" si="2"/>
        <v>-26333.835431927764</v>
      </c>
    </row>
    <row r="104" spans="1:3" x14ac:dyDescent="0.35">
      <c r="A104" s="1" t="s">
        <v>30</v>
      </c>
      <c r="B104" s="1">
        <f t="shared" si="3"/>
        <v>29</v>
      </c>
      <c r="C104" s="11">
        <f t="shared" si="2"/>
        <v>-26333.835431927764</v>
      </c>
    </row>
    <row r="105" spans="1:3" x14ac:dyDescent="0.35">
      <c r="A105" s="1" t="s">
        <v>31</v>
      </c>
      <c r="B105" s="1">
        <f t="shared" si="3"/>
        <v>30</v>
      </c>
      <c r="C105" s="11">
        <f t="shared" si="2"/>
        <v>-26333.835431927764</v>
      </c>
    </row>
    <row r="106" spans="1:3" x14ac:dyDescent="0.35">
      <c r="A106" s="1" t="s">
        <v>32</v>
      </c>
      <c r="B106" s="1">
        <f t="shared" si="3"/>
        <v>31</v>
      </c>
      <c r="C106" s="11">
        <f t="shared" si="2"/>
        <v>-26333.835431927764</v>
      </c>
    </row>
    <row r="107" spans="1:3" x14ac:dyDescent="0.35">
      <c r="A107" s="1" t="s">
        <v>33</v>
      </c>
      <c r="B107" s="1">
        <f t="shared" si="3"/>
        <v>32</v>
      </c>
      <c r="C107" s="11">
        <f t="shared" si="2"/>
        <v>-26333.835431927764</v>
      </c>
    </row>
    <row r="108" spans="1:3" x14ac:dyDescent="0.35">
      <c r="A108" s="1" t="s">
        <v>34</v>
      </c>
      <c r="B108" s="1">
        <f t="shared" si="3"/>
        <v>33</v>
      </c>
      <c r="C108" s="11">
        <f t="shared" si="2"/>
        <v>-26333.835431927764</v>
      </c>
    </row>
    <row r="109" spans="1:3" x14ac:dyDescent="0.35">
      <c r="A109" s="1" t="s">
        <v>35</v>
      </c>
      <c r="B109" s="1">
        <f t="shared" si="3"/>
        <v>34</v>
      </c>
      <c r="C109" s="11">
        <f t="shared" si="2"/>
        <v>-26333.835431927764</v>
      </c>
    </row>
    <row r="110" spans="1:3" x14ac:dyDescent="0.35">
      <c r="A110" s="1" t="s">
        <v>36</v>
      </c>
      <c r="B110" s="1">
        <f t="shared" si="3"/>
        <v>35</v>
      </c>
      <c r="C110" s="11">
        <f t="shared" si="2"/>
        <v>-26333.835431927764</v>
      </c>
    </row>
    <row r="111" spans="1:3" x14ac:dyDescent="0.35">
      <c r="A111" s="1" t="s">
        <v>37</v>
      </c>
      <c r="B111" s="1">
        <f t="shared" si="3"/>
        <v>36</v>
      </c>
      <c r="C111" s="11">
        <f t="shared" si="2"/>
        <v>-26333.835431927764</v>
      </c>
    </row>
    <row r="112" spans="1:3" x14ac:dyDescent="0.35">
      <c r="A112" s="1" t="s">
        <v>26</v>
      </c>
      <c r="B112" s="1">
        <f t="shared" si="3"/>
        <v>37</v>
      </c>
      <c r="C112" s="11">
        <f t="shared" si="2"/>
        <v>-26333.835431927764</v>
      </c>
    </row>
    <row r="113" spans="1:13" x14ac:dyDescent="0.35">
      <c r="A113" s="1" t="s">
        <v>27</v>
      </c>
      <c r="B113" s="1">
        <f t="shared" si="3"/>
        <v>38</v>
      </c>
      <c r="C113" s="11">
        <f t="shared" si="2"/>
        <v>-26333.835431927764</v>
      </c>
    </row>
    <row r="114" spans="1:13" x14ac:dyDescent="0.35">
      <c r="A114" s="1" t="s">
        <v>28</v>
      </c>
      <c r="B114" s="1">
        <f t="shared" si="3"/>
        <v>39</v>
      </c>
      <c r="C114" s="11">
        <f t="shared" si="2"/>
        <v>-26333.835431927764</v>
      </c>
    </row>
    <row r="115" spans="1:13" x14ac:dyDescent="0.35">
      <c r="A115" s="1" t="s">
        <v>29</v>
      </c>
      <c r="B115" s="1">
        <f t="shared" si="3"/>
        <v>40</v>
      </c>
      <c r="C115" s="11">
        <f t="shared" si="2"/>
        <v>-26333.835431927764</v>
      </c>
    </row>
    <row r="116" spans="1:13" x14ac:dyDescent="0.35">
      <c r="A116" s="1" t="s">
        <v>30</v>
      </c>
      <c r="B116" s="1">
        <f t="shared" si="3"/>
        <v>41</v>
      </c>
      <c r="C116" s="11">
        <f t="shared" si="2"/>
        <v>-26333.835431927764</v>
      </c>
    </row>
    <row r="117" spans="1:13" x14ac:dyDescent="0.35">
      <c r="A117" s="1" t="s">
        <v>31</v>
      </c>
      <c r="B117" s="1">
        <f t="shared" si="3"/>
        <v>42</v>
      </c>
      <c r="C117" s="11">
        <f t="shared" si="2"/>
        <v>-26333.835431927764</v>
      </c>
    </row>
    <row r="118" spans="1:13" x14ac:dyDescent="0.35">
      <c r="A118" s="1" t="s">
        <v>32</v>
      </c>
      <c r="B118" s="1">
        <f t="shared" si="3"/>
        <v>43</v>
      </c>
      <c r="C118" s="11">
        <f t="shared" si="2"/>
        <v>-26333.835431927764</v>
      </c>
    </row>
    <row r="119" spans="1:13" x14ac:dyDescent="0.35">
      <c r="A119" s="1" t="s">
        <v>33</v>
      </c>
      <c r="B119" s="1">
        <f t="shared" si="3"/>
        <v>44</v>
      </c>
      <c r="C119" s="11">
        <f t="shared" si="2"/>
        <v>-26333.835431927764</v>
      </c>
    </row>
    <row r="120" spans="1:13" x14ac:dyDescent="0.35">
      <c r="A120" s="1" t="s">
        <v>34</v>
      </c>
      <c r="B120" s="1">
        <f t="shared" si="3"/>
        <v>45</v>
      </c>
      <c r="C120" s="11">
        <f t="shared" si="2"/>
        <v>-26333.835431927764</v>
      </c>
    </row>
    <row r="121" spans="1:13" x14ac:dyDescent="0.35">
      <c r="A121" s="1" t="s">
        <v>35</v>
      </c>
      <c r="B121" s="1">
        <f t="shared" si="3"/>
        <v>46</v>
      </c>
      <c r="C121" s="11">
        <f t="shared" si="2"/>
        <v>-26333.835431927764</v>
      </c>
    </row>
    <row r="122" spans="1:13" x14ac:dyDescent="0.35">
      <c r="A122" s="1" t="s">
        <v>36</v>
      </c>
      <c r="B122" s="1">
        <f t="shared" si="3"/>
        <v>47</v>
      </c>
      <c r="C122" s="11">
        <f t="shared" si="2"/>
        <v>-26333.835431927764</v>
      </c>
    </row>
    <row r="123" spans="1:13" x14ac:dyDescent="0.35">
      <c r="A123" s="1" t="s">
        <v>37</v>
      </c>
      <c r="B123" s="1">
        <f t="shared" si="3"/>
        <v>48</v>
      </c>
      <c r="C123" s="11">
        <f t="shared" si="2"/>
        <v>-26333.835431927764</v>
      </c>
    </row>
    <row r="125" spans="1:13" ht="21.75" thickBot="1" x14ac:dyDescent="0.4">
      <c r="A125" s="6" t="s">
        <v>1</v>
      </c>
      <c r="C125" s="23" t="s">
        <v>44</v>
      </c>
      <c r="D125" s="23" t="s">
        <v>45</v>
      </c>
      <c r="E125" s="23" t="s">
        <v>46</v>
      </c>
      <c r="F125" s="24" t="s">
        <v>47</v>
      </c>
      <c r="I125" s="32" t="s">
        <v>48</v>
      </c>
      <c r="J125" s="12"/>
      <c r="K125" s="12"/>
      <c r="L125" s="33" t="s">
        <v>51</v>
      </c>
      <c r="M125" s="33" t="s">
        <v>52</v>
      </c>
    </row>
    <row r="126" spans="1:13" x14ac:dyDescent="0.35">
      <c r="A126" s="51" t="s">
        <v>26</v>
      </c>
      <c r="B126" s="52">
        <v>1</v>
      </c>
      <c r="C126" s="53">
        <f>D11*(1-D14)</f>
        <v>900000</v>
      </c>
      <c r="D126" s="54">
        <f>+C126*$C$74</f>
        <v>13334.499729872106</v>
      </c>
      <c r="E126" s="54">
        <f>+C76</f>
        <v>-26333.835431927764</v>
      </c>
      <c r="F126" s="55">
        <f>+C126+D126+E126</f>
        <v>887000.66429794428</v>
      </c>
    </row>
    <row r="127" spans="1:13" ht="21.75" thickBot="1" x14ac:dyDescent="0.4">
      <c r="A127" s="56" t="s">
        <v>27</v>
      </c>
      <c r="B127" s="57">
        <f>+B126+1</f>
        <v>2</v>
      </c>
      <c r="C127" s="58">
        <f>+F126</f>
        <v>887000.66429794428</v>
      </c>
      <c r="D127" s="59">
        <f>+C127*$C$74</f>
        <v>13141.900131641463</v>
      </c>
      <c r="E127" s="59">
        <f>+C77</f>
        <v>-26333.835431927764</v>
      </c>
      <c r="F127" s="60">
        <f>+C127+D127+E127</f>
        <v>873808.72899765789</v>
      </c>
      <c r="I127" s="28" t="s">
        <v>53</v>
      </c>
    </row>
    <row r="128" spans="1:13" ht="21.75" thickBot="1" x14ac:dyDescent="0.4">
      <c r="A128" s="61" t="s">
        <v>28</v>
      </c>
      <c r="B128" s="62">
        <f t="shared" ref="B128:B173" si="4">+B127+1</f>
        <v>3</v>
      </c>
      <c r="C128" s="63">
        <f>+F127</f>
        <v>873808.72899765789</v>
      </c>
      <c r="D128" s="64">
        <f>+C128*$C$74</f>
        <v>12946.446956421287</v>
      </c>
      <c r="E128" s="64">
        <f>+C78</f>
        <v>-26333.835431927764</v>
      </c>
      <c r="F128" s="34">
        <f>+C128+D128+E128</f>
        <v>860421.34052215132</v>
      </c>
      <c r="G128" s="31">
        <f>-NPV(C74,E129:E173)</f>
        <v>860421.34052215482</v>
      </c>
      <c r="I128" s="6" t="s">
        <v>49</v>
      </c>
      <c r="J128" s="6"/>
      <c r="K128" s="6"/>
      <c r="L128" s="15">
        <f>C126</f>
        <v>900000</v>
      </c>
      <c r="M128" s="6"/>
    </row>
    <row r="129" spans="1:13" ht="21.75" thickBot="1" x14ac:dyDescent="0.4">
      <c r="A129" s="1" t="s">
        <v>61</v>
      </c>
      <c r="B129" s="1">
        <f t="shared" si="4"/>
        <v>4</v>
      </c>
      <c r="C129" s="25">
        <f>+F128</f>
        <v>860421.34052215132</v>
      </c>
      <c r="D129" s="11">
        <f>+C129*$C$74</f>
        <v>12748.097925298693</v>
      </c>
      <c r="E129" s="11">
        <f>+C79</f>
        <v>-26333.835431927764</v>
      </c>
      <c r="F129" s="11">
        <f>+C129+D129+E129</f>
        <v>846835.60301552224</v>
      </c>
      <c r="G129" s="71">
        <f>-NPV(C74,E129:E140)</f>
        <v>287565.747737322</v>
      </c>
      <c r="H129" s="72" t="s">
        <v>60</v>
      </c>
      <c r="I129" s="6" t="s">
        <v>50</v>
      </c>
      <c r="J129" s="6"/>
      <c r="K129" s="6"/>
      <c r="L129" s="6"/>
      <c r="M129" s="15">
        <f>+L128</f>
        <v>900000</v>
      </c>
    </row>
    <row r="130" spans="1:13" ht="21.75" thickBot="1" x14ac:dyDescent="0.4">
      <c r="A130" s="68" t="s">
        <v>62</v>
      </c>
      <c r="B130" s="68">
        <f t="shared" si="4"/>
        <v>5</v>
      </c>
      <c r="C130" s="69">
        <f t="shared" ref="C130:C173" si="5">+F129</f>
        <v>846835.60301552224</v>
      </c>
      <c r="D130" s="70">
        <f t="shared" ref="D130:D174" si="6">+C130*$C$74</f>
        <v>12546.810132951738</v>
      </c>
      <c r="E130" s="70">
        <f t="shared" ref="E130:E173" si="7">+C80</f>
        <v>-26333.835431927764</v>
      </c>
      <c r="F130" s="70">
        <f t="shared" ref="F130:F173" si="8">+C130+D130+E130</f>
        <v>833048.57771654613</v>
      </c>
      <c r="G130" s="66">
        <f>+G128-G129</f>
        <v>572855.59278483281</v>
      </c>
      <c r="H130" s="67" t="s">
        <v>73</v>
      </c>
    </row>
    <row r="131" spans="1:13" x14ac:dyDescent="0.35">
      <c r="A131" s="1" t="s">
        <v>63</v>
      </c>
      <c r="B131" s="1">
        <f t="shared" si="4"/>
        <v>6</v>
      </c>
      <c r="C131" s="25">
        <f t="shared" si="5"/>
        <v>833048.57771654613</v>
      </c>
      <c r="D131" s="11">
        <f t="shared" si="6"/>
        <v>12342.540038368476</v>
      </c>
      <c r="E131" s="65">
        <f t="shared" si="7"/>
        <v>-26333.835431927764</v>
      </c>
      <c r="F131" s="11">
        <f t="shared" si="8"/>
        <v>819057.28232298675</v>
      </c>
      <c r="I131" s="6" t="s">
        <v>54</v>
      </c>
      <c r="J131" s="6"/>
      <c r="K131" s="6"/>
      <c r="L131" s="15">
        <f>SUM(D126:D128)</f>
        <v>39422.846817934857</v>
      </c>
      <c r="M131" s="6"/>
    </row>
    <row r="132" spans="1:13" x14ac:dyDescent="0.35">
      <c r="A132" s="1" t="s">
        <v>64</v>
      </c>
      <c r="B132" s="1">
        <f t="shared" si="4"/>
        <v>7</v>
      </c>
      <c r="C132" s="25">
        <f t="shared" si="5"/>
        <v>819057.28232298675</v>
      </c>
      <c r="D132" s="11">
        <f t="shared" si="6"/>
        <v>12135.243455428499</v>
      </c>
      <c r="E132" s="65">
        <f t="shared" si="7"/>
        <v>-26333.835431927764</v>
      </c>
      <c r="F132" s="11">
        <f t="shared" si="8"/>
        <v>804858.69034648745</v>
      </c>
      <c r="I132" s="6" t="s">
        <v>50</v>
      </c>
      <c r="J132" s="6"/>
      <c r="K132" s="6"/>
      <c r="L132" s="6"/>
      <c r="M132" s="15">
        <f>+L131</f>
        <v>39422.846817934857</v>
      </c>
    </row>
    <row r="133" spans="1:13" x14ac:dyDescent="0.35">
      <c r="A133" s="1" t="s">
        <v>65</v>
      </c>
      <c r="B133" s="1">
        <f t="shared" si="4"/>
        <v>8</v>
      </c>
      <c r="C133" s="25">
        <f t="shared" si="5"/>
        <v>804858.69034648745</v>
      </c>
      <c r="D133" s="11">
        <f t="shared" si="6"/>
        <v>11924.87554334495</v>
      </c>
      <c r="E133" s="65">
        <f t="shared" si="7"/>
        <v>-26333.835431927764</v>
      </c>
      <c r="F133" s="11">
        <f t="shared" si="8"/>
        <v>790449.73045790463</v>
      </c>
    </row>
    <row r="134" spans="1:13" x14ac:dyDescent="0.35">
      <c r="A134" s="1" t="s">
        <v>66</v>
      </c>
      <c r="B134" s="1">
        <f t="shared" si="4"/>
        <v>9</v>
      </c>
      <c r="C134" s="25">
        <f t="shared" si="5"/>
        <v>790449.73045790463</v>
      </c>
      <c r="D134" s="11">
        <f t="shared" si="6"/>
        <v>11711.390796964899</v>
      </c>
      <c r="E134" s="65">
        <f t="shared" si="7"/>
        <v>-26333.835431927764</v>
      </c>
      <c r="F134" s="11">
        <f t="shared" si="8"/>
        <v>775827.28582294169</v>
      </c>
      <c r="I134" s="6" t="s">
        <v>50</v>
      </c>
      <c r="J134" s="6"/>
      <c r="K134" s="6"/>
      <c r="L134" s="15">
        <f>-SUM(E126:E128)</f>
        <v>79001.5062957833</v>
      </c>
      <c r="M134" s="6"/>
    </row>
    <row r="135" spans="1:13" x14ac:dyDescent="0.35">
      <c r="A135" s="1" t="s">
        <v>67</v>
      </c>
      <c r="B135" s="1">
        <f t="shared" si="4"/>
        <v>10</v>
      </c>
      <c r="C135" s="25">
        <f t="shared" si="5"/>
        <v>775827.28582294169</v>
      </c>
      <c r="D135" s="11">
        <f t="shared" si="6"/>
        <v>11494.743036926029</v>
      </c>
      <c r="E135" s="65">
        <f t="shared" si="7"/>
        <v>-26333.835431927764</v>
      </c>
      <c r="F135" s="11">
        <f t="shared" si="8"/>
        <v>760988.1934279399</v>
      </c>
      <c r="I135" s="6" t="s">
        <v>49</v>
      </c>
      <c r="J135" s="6"/>
      <c r="K135" s="6"/>
      <c r="L135" s="6"/>
      <c r="M135" s="15">
        <f>+L134</f>
        <v>79001.5062957833</v>
      </c>
    </row>
    <row r="136" spans="1:13" ht="21.75" thickBot="1" x14ac:dyDescent="0.4">
      <c r="A136" s="1" t="s">
        <v>68</v>
      </c>
      <c r="B136" s="1">
        <f t="shared" si="4"/>
        <v>11</v>
      </c>
      <c r="C136" s="25">
        <f t="shared" si="5"/>
        <v>760988.1934279399</v>
      </c>
      <c r="D136" s="11">
        <f t="shared" si="6"/>
        <v>11274.885399667475</v>
      </c>
      <c r="E136" s="65">
        <f t="shared" si="7"/>
        <v>-26333.835431927764</v>
      </c>
      <c r="F136" s="11">
        <f t="shared" si="8"/>
        <v>745929.24339567951</v>
      </c>
    </row>
    <row r="137" spans="1:13" ht="21.75" thickBot="1" x14ac:dyDescent="0.4">
      <c r="A137" s="1" t="s">
        <v>69</v>
      </c>
      <c r="B137" s="1">
        <f t="shared" si="4"/>
        <v>12</v>
      </c>
      <c r="C137" s="25">
        <f t="shared" si="5"/>
        <v>745929.24339567951</v>
      </c>
      <c r="D137" s="11">
        <f t="shared" si="6"/>
        <v>11051.770327292659</v>
      </c>
      <c r="E137" s="65">
        <f t="shared" si="7"/>
        <v>-26333.835431927764</v>
      </c>
      <c r="F137" s="11">
        <f t="shared" si="8"/>
        <v>730647.17829104431</v>
      </c>
      <c r="I137" s="29" t="s">
        <v>50</v>
      </c>
      <c r="J137" s="30"/>
      <c r="K137" s="30"/>
      <c r="L137" s="30"/>
      <c r="M137" s="31">
        <f>+M129+M132-L134</f>
        <v>860421.34052215156</v>
      </c>
    </row>
    <row r="138" spans="1:13" ht="21.75" thickBot="1" x14ac:dyDescent="0.4">
      <c r="A138" s="1" t="s">
        <v>70</v>
      </c>
      <c r="B138" s="1">
        <f t="shared" si="4"/>
        <v>13</v>
      </c>
      <c r="C138" s="25">
        <f t="shared" si="5"/>
        <v>730647.17829104431</v>
      </c>
      <c r="D138" s="11">
        <f t="shared" si="6"/>
        <v>10825.349557281941</v>
      </c>
      <c r="E138" s="65">
        <f t="shared" si="7"/>
        <v>-26333.835431927764</v>
      </c>
      <c r="F138" s="11">
        <f t="shared" si="8"/>
        <v>715138.69241639844</v>
      </c>
    </row>
    <row r="139" spans="1:13" x14ac:dyDescent="0.35">
      <c r="A139" s="1" t="s">
        <v>71</v>
      </c>
      <c r="B139" s="1">
        <f t="shared" si="4"/>
        <v>14</v>
      </c>
      <c r="C139" s="25">
        <f t="shared" si="5"/>
        <v>715138.69241639844</v>
      </c>
      <c r="D139" s="11">
        <f t="shared" si="6"/>
        <v>10595.57411205284</v>
      </c>
      <c r="E139" s="65">
        <f t="shared" si="7"/>
        <v>-26333.835431927764</v>
      </c>
      <c r="F139" s="11">
        <f t="shared" si="8"/>
        <v>699400.43109652342</v>
      </c>
      <c r="I139" s="35" t="s">
        <v>25</v>
      </c>
      <c r="J139" s="36"/>
      <c r="K139" s="36"/>
      <c r="L139" s="36"/>
      <c r="M139" s="45">
        <f>+G129</f>
        <v>287565.747737322</v>
      </c>
    </row>
    <row r="140" spans="1:13" ht="21.75" thickBot="1" x14ac:dyDescent="0.4">
      <c r="A140" s="1" t="s">
        <v>72</v>
      </c>
      <c r="B140" s="1">
        <f t="shared" si="4"/>
        <v>15</v>
      </c>
      <c r="C140" s="25">
        <f t="shared" si="5"/>
        <v>699400.43109652342</v>
      </c>
      <c r="D140" s="11">
        <f t="shared" si="6"/>
        <v>10362.394288365585</v>
      </c>
      <c r="E140" s="65">
        <f t="shared" si="7"/>
        <v>-26333.835431927764</v>
      </c>
      <c r="F140" s="11">
        <f t="shared" si="8"/>
        <v>683428.98995296122</v>
      </c>
      <c r="I140" s="37" t="s">
        <v>24</v>
      </c>
      <c r="J140" s="38"/>
      <c r="K140" s="38"/>
      <c r="L140" s="38"/>
      <c r="M140" s="46">
        <f>+G130</f>
        <v>572855.59278483281</v>
      </c>
    </row>
    <row r="141" spans="1:13" ht="21.75" thickBot="1" x14ac:dyDescent="0.4">
      <c r="A141" s="1" t="s">
        <v>61</v>
      </c>
      <c r="B141" s="1">
        <f t="shared" si="4"/>
        <v>16</v>
      </c>
      <c r="C141" s="25">
        <f t="shared" si="5"/>
        <v>683428.98995296122</v>
      </c>
      <c r="D141" s="11">
        <f t="shared" si="6"/>
        <v>10125.759646571698</v>
      </c>
      <c r="E141" s="65">
        <f t="shared" si="7"/>
        <v>-26333.835431927764</v>
      </c>
      <c r="F141" s="11">
        <f t="shared" si="8"/>
        <v>667220.91416760511</v>
      </c>
      <c r="M141" s="46">
        <f>+M139+M140</f>
        <v>860421.34052215482</v>
      </c>
    </row>
    <row r="142" spans="1:13" x14ac:dyDescent="0.35">
      <c r="A142" s="1" t="s">
        <v>62</v>
      </c>
      <c r="B142" s="1">
        <f t="shared" si="4"/>
        <v>17</v>
      </c>
      <c r="C142" s="25">
        <f t="shared" si="5"/>
        <v>667220.91416760511</v>
      </c>
      <c r="D142" s="11">
        <f t="shared" si="6"/>
        <v>9885.618999703278</v>
      </c>
      <c r="E142" s="65">
        <f t="shared" si="7"/>
        <v>-26333.835431927764</v>
      </c>
      <c r="F142" s="11">
        <f t="shared" si="8"/>
        <v>650772.69773538061</v>
      </c>
    </row>
    <row r="143" spans="1:13" x14ac:dyDescent="0.35">
      <c r="A143" s="1" t="s">
        <v>63</v>
      </c>
      <c r="B143" s="1">
        <f t="shared" si="4"/>
        <v>18</v>
      </c>
      <c r="C143" s="25">
        <f t="shared" si="5"/>
        <v>650772.69773538061</v>
      </c>
      <c r="D143" s="11">
        <f t="shared" si="6"/>
        <v>9641.9204024006394</v>
      </c>
      <c r="E143" s="11">
        <f t="shared" si="7"/>
        <v>-26333.835431927764</v>
      </c>
      <c r="F143" s="11">
        <f t="shared" si="8"/>
        <v>634080.78270585346</v>
      </c>
    </row>
    <row r="144" spans="1:13" x14ac:dyDescent="0.35">
      <c r="A144" s="1" t="s">
        <v>64</v>
      </c>
      <c r="B144" s="1">
        <f t="shared" si="4"/>
        <v>19</v>
      </c>
      <c r="C144" s="25">
        <f t="shared" si="5"/>
        <v>634080.78270585346</v>
      </c>
      <c r="D144" s="11">
        <f t="shared" si="6"/>
        <v>9394.6111396758861</v>
      </c>
      <c r="E144" s="11">
        <f t="shared" si="7"/>
        <v>-26333.835431927764</v>
      </c>
      <c r="F144" s="11">
        <f t="shared" si="8"/>
        <v>617141.55841360148</v>
      </c>
    </row>
    <row r="145" spans="1:11" x14ac:dyDescent="0.35">
      <c r="A145" s="1" t="s">
        <v>65</v>
      </c>
      <c r="B145" s="1">
        <f t="shared" si="4"/>
        <v>20</v>
      </c>
      <c r="C145" s="25">
        <f t="shared" si="5"/>
        <v>617141.55841360148</v>
      </c>
      <c r="D145" s="11">
        <f t="shared" si="6"/>
        <v>9143.6377155100217</v>
      </c>
      <c r="E145" s="11">
        <f t="shared" si="7"/>
        <v>-26333.835431927764</v>
      </c>
      <c r="F145" s="11">
        <f t="shared" si="8"/>
        <v>599951.36069718364</v>
      </c>
    </row>
    <row r="146" spans="1:11" x14ac:dyDescent="0.35">
      <c r="A146" s="1" t="s">
        <v>66</v>
      </c>
      <c r="B146" s="1">
        <f t="shared" si="4"/>
        <v>21</v>
      </c>
      <c r="C146" s="25">
        <f t="shared" si="5"/>
        <v>599951.36069718364</v>
      </c>
      <c r="D146" s="11">
        <f t="shared" si="6"/>
        <v>8888.9458412811091</v>
      </c>
      <c r="E146" s="11">
        <f t="shared" si="7"/>
        <v>-26333.835431927764</v>
      </c>
      <c r="F146" s="11">
        <f t="shared" si="8"/>
        <v>582506.47110653692</v>
      </c>
    </row>
    <row r="147" spans="1:11" x14ac:dyDescent="0.35">
      <c r="A147" s="1" t="s">
        <v>67</v>
      </c>
      <c r="B147" s="1">
        <f t="shared" si="4"/>
        <v>22</v>
      </c>
      <c r="C147" s="25">
        <f t="shared" si="5"/>
        <v>582506.47110653692</v>
      </c>
      <c r="D147" s="11">
        <f t="shared" si="6"/>
        <v>8630.4804240209669</v>
      </c>
      <c r="E147" s="11">
        <f t="shared" si="7"/>
        <v>-26333.835431927764</v>
      </c>
      <c r="F147" s="11">
        <f t="shared" si="8"/>
        <v>564803.11609863013</v>
      </c>
    </row>
    <row r="148" spans="1:11" x14ac:dyDescent="0.35">
      <c r="A148" s="1" t="s">
        <v>68</v>
      </c>
      <c r="B148" s="1">
        <f t="shared" si="4"/>
        <v>23</v>
      </c>
      <c r="C148" s="25">
        <f t="shared" si="5"/>
        <v>564803.11609863013</v>
      </c>
      <c r="D148" s="11">
        <f t="shared" si="6"/>
        <v>8368.1855544978971</v>
      </c>
      <c r="E148" s="11">
        <f t="shared" si="7"/>
        <v>-26333.835431927764</v>
      </c>
      <c r="F148" s="11">
        <f t="shared" si="8"/>
        <v>546837.46622120019</v>
      </c>
    </row>
    <row r="149" spans="1:11" x14ac:dyDescent="0.35">
      <c r="A149" s="1" t="s">
        <v>69</v>
      </c>
      <c r="B149" s="1">
        <f t="shared" si="4"/>
        <v>24</v>
      </c>
      <c r="C149" s="25">
        <f t="shared" si="5"/>
        <v>546837.46622120019</v>
      </c>
      <c r="D149" s="11">
        <f t="shared" si="6"/>
        <v>8102.0044951228238</v>
      </c>
      <c r="E149" s="11">
        <f t="shared" si="7"/>
        <v>-26333.835431927764</v>
      </c>
      <c r="F149" s="11">
        <f t="shared" si="8"/>
        <v>528605.63528439519</v>
      </c>
      <c r="J149" s="27"/>
      <c r="K149" s="27"/>
    </row>
    <row r="150" spans="1:11" x14ac:dyDescent="0.35">
      <c r="A150" s="1" t="s">
        <v>70</v>
      </c>
      <c r="B150" s="1">
        <f t="shared" si="4"/>
        <v>25</v>
      </c>
      <c r="C150" s="25">
        <f t="shared" si="5"/>
        <v>528605.63528439519</v>
      </c>
      <c r="D150" s="11">
        <f t="shared" si="6"/>
        <v>7831.8796676762677</v>
      </c>
      <c r="E150" s="11">
        <f t="shared" si="7"/>
        <v>-26333.835431927764</v>
      </c>
      <c r="F150" s="11">
        <f t="shared" si="8"/>
        <v>510103.67952014372</v>
      </c>
      <c r="J150" s="11"/>
    </row>
    <row r="151" spans="1:11" x14ac:dyDescent="0.35">
      <c r="A151" s="1" t="s">
        <v>71</v>
      </c>
      <c r="B151" s="1">
        <f t="shared" si="4"/>
        <v>26</v>
      </c>
      <c r="C151" s="25">
        <f t="shared" si="5"/>
        <v>510103.67952014372</v>
      </c>
      <c r="D151" s="11">
        <f t="shared" si="6"/>
        <v>7557.7526408534713</v>
      </c>
      <c r="E151" s="11">
        <f t="shared" si="7"/>
        <v>-26333.835431927764</v>
      </c>
      <c r="F151" s="11">
        <f t="shared" si="8"/>
        <v>491327.59672906942</v>
      </c>
      <c r="J151" s="11"/>
    </row>
    <row r="152" spans="1:11" x14ac:dyDescent="0.35">
      <c r="A152" s="1" t="s">
        <v>72</v>
      </c>
      <c r="B152" s="1">
        <f t="shared" si="4"/>
        <v>27</v>
      </c>
      <c r="C152" s="25">
        <f t="shared" si="5"/>
        <v>491327.59672906942</v>
      </c>
      <c r="D152" s="11">
        <f t="shared" si="6"/>
        <v>7279.5641176249865</v>
      </c>
      <c r="E152" s="11">
        <f t="shared" si="7"/>
        <v>-26333.835431927764</v>
      </c>
      <c r="F152" s="11">
        <f t="shared" si="8"/>
        <v>472273.32541476667</v>
      </c>
      <c r="K152" s="11"/>
    </row>
    <row r="153" spans="1:11" x14ac:dyDescent="0.35">
      <c r="A153" s="1" t="s">
        <v>61</v>
      </c>
      <c r="B153" s="1">
        <f t="shared" si="4"/>
        <v>28</v>
      </c>
      <c r="C153" s="25">
        <f t="shared" si="5"/>
        <v>472273.32541476667</v>
      </c>
      <c r="D153" s="11">
        <f t="shared" si="6"/>
        <v>6997.2539224100083</v>
      </c>
      <c r="E153" s="11">
        <f t="shared" si="7"/>
        <v>-26333.835431927764</v>
      </c>
      <c r="F153" s="11">
        <f t="shared" si="8"/>
        <v>452936.74390524894</v>
      </c>
    </row>
    <row r="154" spans="1:11" x14ac:dyDescent="0.35">
      <c r="A154" s="1" t="s">
        <v>62</v>
      </c>
      <c r="B154" s="1">
        <f t="shared" si="4"/>
        <v>29</v>
      </c>
      <c r="C154" s="25">
        <f t="shared" si="5"/>
        <v>452936.74390524894</v>
      </c>
      <c r="D154" s="11">
        <f t="shared" si="6"/>
        <v>6710.7609880596592</v>
      </c>
      <c r="E154" s="11">
        <f t="shared" si="7"/>
        <v>-26333.835431927764</v>
      </c>
      <c r="F154" s="11">
        <f t="shared" si="8"/>
        <v>433313.66946138086</v>
      </c>
    </row>
    <row r="155" spans="1:11" x14ac:dyDescent="0.35">
      <c r="A155" s="1" t="s">
        <v>63</v>
      </c>
      <c r="B155" s="1">
        <f t="shared" si="4"/>
        <v>30</v>
      </c>
      <c r="C155" s="25">
        <f t="shared" si="5"/>
        <v>433313.66946138086</v>
      </c>
      <c r="D155" s="11">
        <f t="shared" si="6"/>
        <v>6420.023342647416</v>
      </c>
      <c r="E155" s="11">
        <f t="shared" si="7"/>
        <v>-26333.835431927764</v>
      </c>
      <c r="F155" s="11">
        <f t="shared" si="8"/>
        <v>413399.85737210052</v>
      </c>
    </row>
    <row r="156" spans="1:11" x14ac:dyDescent="0.35">
      <c r="A156" s="1" t="s">
        <v>64</v>
      </c>
      <c r="B156" s="1">
        <f t="shared" si="4"/>
        <v>31</v>
      </c>
      <c r="C156" s="25">
        <f t="shared" si="5"/>
        <v>413399.85737210052</v>
      </c>
      <c r="D156" s="11">
        <f t="shared" si="6"/>
        <v>6124.9780960638245</v>
      </c>
      <c r="E156" s="11">
        <f t="shared" si="7"/>
        <v>-26333.835431927764</v>
      </c>
      <c r="F156" s="11">
        <f t="shared" si="8"/>
        <v>393191.0000362366</v>
      </c>
    </row>
    <row r="157" spans="1:11" x14ac:dyDescent="0.35">
      <c r="A157" s="1" t="s">
        <v>65</v>
      </c>
      <c r="B157" s="1">
        <f t="shared" si="4"/>
        <v>32</v>
      </c>
      <c r="C157" s="25">
        <f t="shared" si="5"/>
        <v>393191.0000362366</v>
      </c>
      <c r="D157" s="11">
        <f t="shared" si="6"/>
        <v>5825.5614264126007</v>
      </c>
      <c r="E157" s="11">
        <f t="shared" si="7"/>
        <v>-26333.835431927764</v>
      </c>
      <c r="F157" s="11">
        <f t="shared" si="8"/>
        <v>372682.72603072145</v>
      </c>
    </row>
    <row r="158" spans="1:11" x14ac:dyDescent="0.35">
      <c r="A158" s="1" t="s">
        <v>66</v>
      </c>
      <c r="B158" s="1">
        <f t="shared" si="4"/>
        <v>33</v>
      </c>
      <c r="C158" s="25">
        <f t="shared" si="5"/>
        <v>372682.72603072145</v>
      </c>
      <c r="D158" s="11">
        <f t="shared" si="6"/>
        <v>5521.7085662051732</v>
      </c>
      <c r="E158" s="11">
        <f t="shared" si="7"/>
        <v>-26333.835431927764</v>
      </c>
      <c r="F158" s="11">
        <f t="shared" si="8"/>
        <v>351870.59916499886</v>
      </c>
    </row>
    <row r="159" spans="1:11" x14ac:dyDescent="0.35">
      <c r="A159" s="1" t="s">
        <v>67</v>
      </c>
      <c r="B159" s="1">
        <f t="shared" si="4"/>
        <v>34</v>
      </c>
      <c r="C159" s="25">
        <f t="shared" si="5"/>
        <v>351870.59916499886</v>
      </c>
      <c r="D159" s="11">
        <f t="shared" si="6"/>
        <v>5213.3537883506815</v>
      </c>
      <c r="E159" s="11">
        <f t="shared" si="7"/>
        <v>-26333.835431927764</v>
      </c>
      <c r="F159" s="11">
        <f t="shared" si="8"/>
        <v>330750.11752142181</v>
      </c>
    </row>
    <row r="160" spans="1:11" x14ac:dyDescent="0.35">
      <c r="A160" s="1" t="s">
        <v>68</v>
      </c>
      <c r="B160" s="1">
        <f t="shared" si="4"/>
        <v>35</v>
      </c>
      <c r="C160" s="25">
        <f t="shared" si="5"/>
        <v>330750.11752142181</v>
      </c>
      <c r="D160" s="11">
        <f t="shared" si="6"/>
        <v>4900.4303919384074</v>
      </c>
      <c r="E160" s="11">
        <f t="shared" si="7"/>
        <v>-26333.835431927764</v>
      </c>
      <c r="F160" s="11">
        <f t="shared" si="8"/>
        <v>309316.71248143248</v>
      </c>
    </row>
    <row r="161" spans="1:6" x14ac:dyDescent="0.35">
      <c r="A161" s="1" t="s">
        <v>69</v>
      </c>
      <c r="B161" s="1">
        <f t="shared" si="4"/>
        <v>36</v>
      </c>
      <c r="C161" s="25">
        <f t="shared" si="5"/>
        <v>309316.71248143248</v>
      </c>
      <c r="D161" s="11">
        <f t="shared" si="6"/>
        <v>4582.8706878095436</v>
      </c>
      <c r="E161" s="11">
        <f t="shared" si="7"/>
        <v>-26333.835431927764</v>
      </c>
      <c r="F161" s="11">
        <f t="shared" si="8"/>
        <v>287565.74773731426</v>
      </c>
    </row>
    <row r="162" spans="1:6" x14ac:dyDescent="0.35">
      <c r="A162" s="1" t="s">
        <v>70</v>
      </c>
      <c r="B162" s="1">
        <f t="shared" si="4"/>
        <v>37</v>
      </c>
      <c r="C162" s="25">
        <f t="shared" si="5"/>
        <v>287565.74773731426</v>
      </c>
      <c r="D162" s="11">
        <f t="shared" si="6"/>
        <v>4260.6059839152085</v>
      </c>
      <c r="E162" s="11">
        <f t="shared" si="7"/>
        <v>-26333.835431927764</v>
      </c>
      <c r="F162" s="11">
        <f t="shared" si="8"/>
        <v>265492.51828930172</v>
      </c>
    </row>
    <row r="163" spans="1:6" x14ac:dyDescent="0.35">
      <c r="A163" s="1" t="s">
        <v>71</v>
      </c>
      <c r="B163" s="1">
        <f t="shared" si="4"/>
        <v>38</v>
      </c>
      <c r="C163" s="25">
        <f t="shared" si="5"/>
        <v>265492.51828930172</v>
      </c>
      <c r="D163" s="11">
        <f t="shared" si="6"/>
        <v>3933.5665704575104</v>
      </c>
      <c r="E163" s="11">
        <f t="shared" si="7"/>
        <v>-26333.835431927764</v>
      </c>
      <c r="F163" s="11">
        <f t="shared" si="8"/>
        <v>243092.2494278315</v>
      </c>
    </row>
    <row r="164" spans="1:6" x14ac:dyDescent="0.35">
      <c r="A164" s="1" t="s">
        <v>72</v>
      </c>
      <c r="B164" s="1">
        <f t="shared" si="4"/>
        <v>39</v>
      </c>
      <c r="C164" s="25">
        <f t="shared" si="5"/>
        <v>243092.2494278315</v>
      </c>
      <c r="D164" s="11">
        <f t="shared" si="6"/>
        <v>3601.681704810469</v>
      </c>
      <c r="E164" s="11">
        <f t="shared" si="7"/>
        <v>-26333.835431927764</v>
      </c>
      <c r="F164" s="11">
        <f t="shared" si="8"/>
        <v>220360.09570071421</v>
      </c>
    </row>
    <row r="165" spans="1:6" x14ac:dyDescent="0.35">
      <c r="A165" s="1" t="s">
        <v>61</v>
      </c>
      <c r="B165" s="1">
        <f t="shared" si="4"/>
        <v>40</v>
      </c>
      <c r="C165" s="25">
        <f t="shared" si="5"/>
        <v>220360.09570071421</v>
      </c>
      <c r="D165" s="11">
        <f t="shared" si="6"/>
        <v>3264.8795962175168</v>
      </c>
      <c r="E165" s="11">
        <f t="shared" si="7"/>
        <v>-26333.835431927764</v>
      </c>
      <c r="F165" s="11">
        <f t="shared" si="8"/>
        <v>197291.13986500396</v>
      </c>
    </row>
    <row r="166" spans="1:6" x14ac:dyDescent="0.35">
      <c r="A166" s="1" t="s">
        <v>62</v>
      </c>
      <c r="B166" s="1">
        <f t="shared" si="4"/>
        <v>41</v>
      </c>
      <c r="C166" s="25">
        <f t="shared" si="5"/>
        <v>197291.13986500396</v>
      </c>
      <c r="D166" s="11">
        <f t="shared" si="6"/>
        <v>2923.0873902622839</v>
      </c>
      <c r="E166" s="11">
        <f t="shared" si="7"/>
        <v>-26333.835431927764</v>
      </c>
      <c r="F166" s="11">
        <f t="shared" si="8"/>
        <v>173880.39182333849</v>
      </c>
    </row>
    <row r="167" spans="1:6" x14ac:dyDescent="0.35">
      <c r="A167" s="1" t="s">
        <v>63</v>
      </c>
      <c r="B167" s="1">
        <f t="shared" si="4"/>
        <v>42</v>
      </c>
      <c r="C167" s="25">
        <f t="shared" si="5"/>
        <v>173880.39182333849</v>
      </c>
      <c r="D167" s="11">
        <f t="shared" si="6"/>
        <v>2576.2311531092923</v>
      </c>
      <c r="E167" s="11">
        <f t="shared" si="7"/>
        <v>-26333.835431927764</v>
      </c>
      <c r="F167" s="11">
        <f t="shared" si="8"/>
        <v>150122.78754452002</v>
      </c>
    </row>
    <row r="168" spans="1:6" x14ac:dyDescent="0.35">
      <c r="A168" s="1" t="s">
        <v>64</v>
      </c>
      <c r="B168" s="1">
        <f t="shared" si="4"/>
        <v>43</v>
      </c>
      <c r="C168" s="25">
        <f t="shared" si="5"/>
        <v>150122.78754452002</v>
      </c>
      <c r="D168" s="11">
        <f t="shared" si="6"/>
        <v>2224.2358555111664</v>
      </c>
      <c r="E168" s="11">
        <f t="shared" si="7"/>
        <v>-26333.835431927764</v>
      </c>
      <c r="F168" s="11">
        <f t="shared" si="8"/>
        <v>126013.18796810342</v>
      </c>
    </row>
    <row r="169" spans="1:6" x14ac:dyDescent="0.35">
      <c r="A169" s="1" t="s">
        <v>65</v>
      </c>
      <c r="B169" s="1">
        <f t="shared" si="4"/>
        <v>44</v>
      </c>
      <c r="C169" s="25">
        <f t="shared" si="5"/>
        <v>126013.18796810342</v>
      </c>
      <c r="D169" s="11">
        <f t="shared" si="6"/>
        <v>1867.0253565788867</v>
      </c>
      <c r="E169" s="11">
        <f t="shared" si="7"/>
        <v>-26333.835431927764</v>
      </c>
      <c r="F169" s="11">
        <f t="shared" si="8"/>
        <v>101546.37789275454</v>
      </c>
    </row>
    <row r="170" spans="1:6" x14ac:dyDescent="0.35">
      <c r="A170" s="1" t="s">
        <v>66</v>
      </c>
      <c r="B170" s="1">
        <f t="shared" si="4"/>
        <v>45</v>
      </c>
      <c r="C170" s="25">
        <f t="shared" si="5"/>
        <v>101546.37789275454</v>
      </c>
      <c r="D170" s="11">
        <f t="shared" si="6"/>
        <v>1504.5223873115847</v>
      </c>
      <c r="E170" s="11">
        <f t="shared" si="7"/>
        <v>-26333.835431927764</v>
      </c>
      <c r="F170" s="11">
        <f t="shared" si="8"/>
        <v>76717.064848138369</v>
      </c>
    </row>
    <row r="171" spans="1:6" x14ac:dyDescent="0.35">
      <c r="A171" s="1" t="s">
        <v>67</v>
      </c>
      <c r="B171" s="1">
        <f t="shared" si="4"/>
        <v>46</v>
      </c>
      <c r="C171" s="25">
        <f t="shared" si="5"/>
        <v>76717.064848138369</v>
      </c>
      <c r="D171" s="11">
        <f t="shared" si="6"/>
        <v>1136.6485338823134</v>
      </c>
      <c r="E171" s="11">
        <f t="shared" si="7"/>
        <v>-26333.835431927764</v>
      </c>
      <c r="F171" s="11">
        <f t="shared" si="8"/>
        <v>51519.877950092916</v>
      </c>
    </row>
    <row r="172" spans="1:6" x14ac:dyDescent="0.35">
      <c r="A172" s="1" t="s">
        <v>68</v>
      </c>
      <c r="B172" s="1">
        <f t="shared" si="4"/>
        <v>47</v>
      </c>
      <c r="C172" s="25">
        <f t="shared" si="5"/>
        <v>51519.877950092916</v>
      </c>
      <c r="D172" s="11">
        <f t="shared" si="6"/>
        <v>763.3242206761754</v>
      </c>
      <c r="E172" s="11">
        <f t="shared" si="7"/>
        <v>-26333.835431927764</v>
      </c>
      <c r="F172" s="11">
        <f t="shared" si="8"/>
        <v>25949.366738841331</v>
      </c>
    </row>
    <row r="173" spans="1:6" ht="21.75" thickBot="1" x14ac:dyDescent="0.4">
      <c r="A173" s="1" t="s">
        <v>69</v>
      </c>
      <c r="B173" s="1">
        <f t="shared" si="4"/>
        <v>48</v>
      </c>
      <c r="C173" s="25">
        <f t="shared" si="5"/>
        <v>25949.366738841331</v>
      </c>
      <c r="D173" s="11">
        <f t="shared" si="6"/>
        <v>384.46869307714661</v>
      </c>
      <c r="E173" s="11">
        <f t="shared" si="7"/>
        <v>-26333.835431927764</v>
      </c>
      <c r="F173" s="26">
        <f t="shared" si="8"/>
        <v>-9.2877598945051432E-9</v>
      </c>
    </row>
    <row r="174" spans="1:6" ht="21.75" thickBot="1" x14ac:dyDescent="0.4">
      <c r="D174" s="44">
        <f>SUM(D126:D173)</f>
        <v>364024.1007325247</v>
      </c>
    </row>
    <row r="176" spans="1:6" ht="21.75" thickBot="1" x14ac:dyDescent="0.4"/>
    <row r="177" spans="1:9" ht="21.75" thickBot="1" x14ac:dyDescent="0.4">
      <c r="A177" s="48" t="s">
        <v>74</v>
      </c>
      <c r="B177" s="29" t="s">
        <v>75</v>
      </c>
      <c r="C177" s="30"/>
      <c r="D177" s="30"/>
      <c r="E177" s="30"/>
      <c r="F177" s="30"/>
      <c r="G177" s="30"/>
      <c r="H177" s="30"/>
      <c r="I177" s="49"/>
    </row>
    <row r="179" spans="1:9" x14ac:dyDescent="0.35">
      <c r="B179" s="1" t="s">
        <v>76</v>
      </c>
      <c r="D179" s="1" t="s">
        <v>77</v>
      </c>
      <c r="E179" s="1" t="s">
        <v>78</v>
      </c>
    </row>
    <row r="180" spans="1:9" x14ac:dyDescent="0.35">
      <c r="E180" s="1" t="s">
        <v>79</v>
      </c>
    </row>
    <row r="182" spans="1:9" x14ac:dyDescent="0.35">
      <c r="B182" s="1" t="s">
        <v>80</v>
      </c>
      <c r="D182" s="1" t="s">
        <v>77</v>
      </c>
      <c r="E182" s="1" t="s">
        <v>79</v>
      </c>
    </row>
    <row r="184" spans="1:9" x14ac:dyDescent="0.35">
      <c r="B184" s="1" t="s">
        <v>81</v>
      </c>
    </row>
    <row r="186" spans="1:9" x14ac:dyDescent="0.35">
      <c r="B186" s="1" t="s">
        <v>82</v>
      </c>
    </row>
    <row r="188" spans="1:9" x14ac:dyDescent="0.35">
      <c r="C188" s="1" t="s">
        <v>84</v>
      </c>
      <c r="F188" s="11">
        <f>SUM(E126:E128)-F189</f>
        <v>-39578.659477848443</v>
      </c>
    </row>
    <row r="189" spans="1:9" x14ac:dyDescent="0.35">
      <c r="C189" s="1" t="s">
        <v>83</v>
      </c>
      <c r="F189" s="11">
        <f>-SUM(D126:D128)</f>
        <v>-39422.846817934857</v>
      </c>
    </row>
    <row r="190" spans="1:9" x14ac:dyDescent="0.35">
      <c r="F190" s="15">
        <f>SUM(F188:F189)</f>
        <v>-79001.5062957833</v>
      </c>
    </row>
    <row r="192" spans="1:9" ht="21.75" thickBot="1" x14ac:dyDescent="0.4"/>
    <row r="193" spans="1:9" ht="21.75" thickBot="1" x14ac:dyDescent="0.4">
      <c r="A193" s="48" t="s">
        <v>85</v>
      </c>
      <c r="B193" s="29" t="s">
        <v>86</v>
      </c>
      <c r="C193" s="30"/>
      <c r="D193" s="30"/>
      <c r="E193" s="30"/>
      <c r="F193" s="30"/>
      <c r="G193" s="30"/>
      <c r="H193" s="30"/>
      <c r="I193" s="49"/>
    </row>
    <row r="195" spans="1:9" x14ac:dyDescent="0.35">
      <c r="A195" s="47"/>
      <c r="B195" s="47"/>
      <c r="C195" s="47"/>
      <c r="D195" s="47"/>
      <c r="E195" s="50" t="s">
        <v>51</v>
      </c>
      <c r="F195" s="50" t="s">
        <v>52</v>
      </c>
    </row>
    <row r="196" spans="1:9" x14ac:dyDescent="0.35">
      <c r="A196" s="1" t="s">
        <v>88</v>
      </c>
      <c r="B196" s="1" t="s">
        <v>49</v>
      </c>
      <c r="E196" s="11">
        <f>+L128</f>
        <v>900000</v>
      </c>
    </row>
    <row r="197" spans="1:9" x14ac:dyDescent="0.35">
      <c r="A197" s="1" t="s">
        <v>88</v>
      </c>
      <c r="B197" s="1" t="s">
        <v>87</v>
      </c>
      <c r="E197" s="11">
        <f>+F198-E196</f>
        <v>364024.1007325328</v>
      </c>
    </row>
    <row r="198" spans="1:9" x14ac:dyDescent="0.35">
      <c r="A198" s="1" t="s">
        <v>88</v>
      </c>
      <c r="B198" s="1" t="s">
        <v>50</v>
      </c>
      <c r="F198" s="11">
        <f>+D13*D15</f>
        <v>1264024.1007325328</v>
      </c>
    </row>
    <row r="199" spans="1:9" ht="21.75" thickBot="1" x14ac:dyDescent="0.4"/>
    <row r="200" spans="1:9" ht="21.75" thickBot="1" x14ac:dyDescent="0.4">
      <c r="A200" s="48" t="s">
        <v>89</v>
      </c>
      <c r="B200" s="29" t="s">
        <v>90</v>
      </c>
      <c r="C200" s="30"/>
      <c r="D200" s="30"/>
      <c r="E200" s="30"/>
      <c r="F200" s="30"/>
      <c r="G200" s="30"/>
      <c r="H200" s="30"/>
      <c r="I200" s="49"/>
    </row>
    <row r="201" spans="1:9" x14ac:dyDescent="0.35">
      <c r="B201" s="1" t="s">
        <v>91</v>
      </c>
    </row>
    <row r="202" spans="1:9" x14ac:dyDescent="0.35">
      <c r="B202" s="1" t="s">
        <v>92</v>
      </c>
    </row>
    <row r="203" spans="1:9" x14ac:dyDescent="0.35">
      <c r="B203" s="1" t="s">
        <v>93</v>
      </c>
    </row>
    <row r="205" spans="1:9" x14ac:dyDescent="0.35">
      <c r="B205" s="1" t="s">
        <v>94</v>
      </c>
    </row>
    <row r="206" spans="1:9" x14ac:dyDescent="0.35">
      <c r="B206" s="1" t="s">
        <v>95</v>
      </c>
    </row>
    <row r="207" spans="1:9" ht="21.75" thickBot="1" x14ac:dyDescent="0.4"/>
    <row r="208" spans="1:9" ht="21.75" thickBot="1" x14ac:dyDescent="0.4">
      <c r="A208" s="48" t="s">
        <v>96</v>
      </c>
      <c r="B208" s="29" t="s">
        <v>97</v>
      </c>
      <c r="C208" s="30"/>
      <c r="D208" s="30"/>
      <c r="E208" s="30"/>
      <c r="F208" s="30"/>
      <c r="G208" s="30"/>
      <c r="H208" s="30"/>
      <c r="I208" s="49"/>
    </row>
  </sheetData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AF33-5E59-4D47-B40B-7899AA59576A}">
  <dimension ref="A1:C4"/>
  <sheetViews>
    <sheetView workbookViewId="0">
      <selection sqref="A1:C1"/>
    </sheetView>
  </sheetViews>
  <sheetFormatPr baseColWidth="10" defaultRowHeight="15" x14ac:dyDescent="0.25"/>
  <cols>
    <col min="1" max="1" width="12.42578125" bestFit="1" customWidth="1"/>
  </cols>
  <sheetData>
    <row r="1" spans="1:3" x14ac:dyDescent="0.25">
      <c r="A1" s="79" t="s">
        <v>98</v>
      </c>
      <c r="B1" s="79"/>
      <c r="C1" s="80">
        <v>100000</v>
      </c>
    </row>
    <row r="2" spans="1:3" x14ac:dyDescent="0.25">
      <c r="C2" s="74"/>
    </row>
    <row r="4" spans="1:3" x14ac:dyDescent="0.25">
      <c r="C4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D20B-25DF-4AF2-AEA0-139B38080762}">
  <dimension ref="A1:C4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9" t="s">
        <v>98</v>
      </c>
      <c r="B1" s="79"/>
      <c r="C1" s="80">
        <v>100000</v>
      </c>
    </row>
    <row r="2" spans="1:3" x14ac:dyDescent="0.25">
      <c r="A2" s="79" t="s">
        <v>99</v>
      </c>
      <c r="B2" s="79"/>
      <c r="C2" s="81">
        <v>0.1</v>
      </c>
    </row>
    <row r="4" spans="1:3" x14ac:dyDescent="0.25">
      <c r="C4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CCE6-36D0-41D4-80F3-A6229550D68F}">
  <dimension ref="A1:C4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9" t="s">
        <v>98</v>
      </c>
      <c r="B1" s="79"/>
      <c r="C1" s="80">
        <v>100000</v>
      </c>
    </row>
    <row r="2" spans="1:3" x14ac:dyDescent="0.25">
      <c r="A2" s="79" t="s">
        <v>99</v>
      </c>
      <c r="B2" s="79"/>
      <c r="C2" s="81">
        <v>0.1</v>
      </c>
    </row>
    <row r="3" spans="1:3" x14ac:dyDescent="0.25">
      <c r="A3" s="79" t="s">
        <v>100</v>
      </c>
      <c r="B3" s="79"/>
      <c r="C3" s="79">
        <v>10</v>
      </c>
    </row>
    <row r="4" spans="1:3" x14ac:dyDescent="0.25">
      <c r="C4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C9B9-C688-473E-937A-E1EA2387926D}">
  <dimension ref="A1:C4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9" t="s">
        <v>98</v>
      </c>
      <c r="B1" s="79"/>
      <c r="C1" s="80">
        <v>100000</v>
      </c>
    </row>
    <row r="2" spans="1:3" x14ac:dyDescent="0.25">
      <c r="A2" s="79" t="s">
        <v>99</v>
      </c>
      <c r="B2" s="79"/>
      <c r="C2" s="81">
        <v>0.1</v>
      </c>
    </row>
    <row r="3" spans="1:3" x14ac:dyDescent="0.25">
      <c r="A3" s="79" t="s">
        <v>100</v>
      </c>
      <c r="B3" s="79"/>
      <c r="C3" s="79">
        <v>10</v>
      </c>
    </row>
    <row r="4" spans="1:3" x14ac:dyDescent="0.25">
      <c r="A4" s="79" t="s">
        <v>101</v>
      </c>
      <c r="B4" s="79"/>
      <c r="C4" s="80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1321-AA0B-491F-A3A8-E8157AF5EB71}">
  <dimension ref="A1:C5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9" t="s">
        <v>98</v>
      </c>
      <c r="B1" s="79"/>
      <c r="C1" s="80">
        <v>100000</v>
      </c>
    </row>
    <row r="2" spans="1:3" x14ac:dyDescent="0.25">
      <c r="A2" s="79" t="s">
        <v>99</v>
      </c>
      <c r="B2" s="79"/>
      <c r="C2" s="81">
        <v>0.1</v>
      </c>
    </row>
    <row r="3" spans="1:3" x14ac:dyDescent="0.25">
      <c r="A3" s="79" t="s">
        <v>100</v>
      </c>
      <c r="B3" s="79"/>
      <c r="C3" s="79">
        <v>10</v>
      </c>
    </row>
    <row r="4" spans="1:3" x14ac:dyDescent="0.25">
      <c r="A4" s="79" t="s">
        <v>101</v>
      </c>
      <c r="B4" s="79"/>
      <c r="C4" s="80">
        <v>2000</v>
      </c>
    </row>
    <row r="5" spans="1:3" x14ac:dyDescent="0.25">
      <c r="A5" s="79" t="s">
        <v>102</v>
      </c>
      <c r="B5" s="79"/>
      <c r="C5" s="80">
        <v>105000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044E-25F4-4B5D-9991-DB3C6E5B7F80}">
  <dimension ref="A1:F14"/>
  <sheetViews>
    <sheetView workbookViewId="0">
      <selection sqref="A1:C1"/>
    </sheetView>
  </sheetViews>
  <sheetFormatPr baseColWidth="10" defaultRowHeight="15" x14ac:dyDescent="0.25"/>
  <cols>
    <col min="1" max="1" width="4.28515625" customWidth="1"/>
  </cols>
  <sheetData>
    <row r="1" spans="1:6" x14ac:dyDescent="0.25">
      <c r="A1" s="82" t="s">
        <v>103</v>
      </c>
      <c r="B1" s="82"/>
      <c r="C1" s="82"/>
      <c r="D1" s="82"/>
      <c r="E1" s="82"/>
      <c r="F1" s="82"/>
    </row>
    <row r="2" spans="1:6" x14ac:dyDescent="0.25">
      <c r="A2" s="82"/>
      <c r="B2" s="83" t="s">
        <v>49</v>
      </c>
      <c r="C2" s="83" t="s">
        <v>104</v>
      </c>
      <c r="D2" s="83" t="s">
        <v>105</v>
      </c>
      <c r="E2" s="83" t="s">
        <v>106</v>
      </c>
      <c r="F2" s="83" t="s">
        <v>107</v>
      </c>
    </row>
    <row r="3" spans="1:6" x14ac:dyDescent="0.25">
      <c r="B3" s="75"/>
      <c r="C3" s="75"/>
      <c r="D3" s="75"/>
      <c r="E3" s="75"/>
      <c r="F3" s="76">
        <f>IRR(F4:F14)</f>
        <v>9.5217495727607293E-2</v>
      </c>
    </row>
    <row r="4" spans="1:6" x14ac:dyDescent="0.25">
      <c r="A4">
        <v>0</v>
      </c>
      <c r="B4" s="84">
        <f>+'5'!C5</f>
        <v>105000</v>
      </c>
      <c r="C4" s="84">
        <f>-'5'!C4</f>
        <v>-2000</v>
      </c>
      <c r="F4" s="84">
        <f>SUM(B4:E4)</f>
        <v>103000</v>
      </c>
    </row>
    <row r="5" spans="1:6" x14ac:dyDescent="0.25">
      <c r="A5">
        <f>+A4+1</f>
        <v>1</v>
      </c>
      <c r="D5" s="84">
        <f>+'5'!C2*'5'!C1</f>
        <v>10000</v>
      </c>
      <c r="F5" s="84">
        <f>-SUM(B5:E5)</f>
        <v>-10000</v>
      </c>
    </row>
    <row r="6" spans="1:6" x14ac:dyDescent="0.25">
      <c r="A6">
        <f t="shared" ref="A6:A14" si="0">+A5+1</f>
        <v>2</v>
      </c>
      <c r="D6" s="84">
        <f>+D5</f>
        <v>10000</v>
      </c>
      <c r="F6" s="84">
        <f>-SUM(B6:E6)</f>
        <v>-10000</v>
      </c>
    </row>
    <row r="7" spans="1:6" x14ac:dyDescent="0.25">
      <c r="A7">
        <f t="shared" si="0"/>
        <v>3</v>
      </c>
      <c r="D7" s="84">
        <f t="shared" ref="D7:D14" si="1">+D6</f>
        <v>10000</v>
      </c>
      <c r="F7" s="84">
        <f>-SUM(B7:E7)</f>
        <v>-10000</v>
      </c>
    </row>
    <row r="8" spans="1:6" x14ac:dyDescent="0.25">
      <c r="A8">
        <f t="shared" si="0"/>
        <v>4</v>
      </c>
      <c r="D8" s="84">
        <f t="shared" si="1"/>
        <v>10000</v>
      </c>
      <c r="F8" s="84">
        <f>-SUM(B8:E8)</f>
        <v>-10000</v>
      </c>
    </row>
    <row r="9" spans="1:6" x14ac:dyDescent="0.25">
      <c r="A9">
        <f t="shared" si="0"/>
        <v>5</v>
      </c>
      <c r="D9" s="84">
        <f t="shared" si="1"/>
        <v>10000</v>
      </c>
      <c r="F9" s="84">
        <f>-SUM(B9:E9)</f>
        <v>-10000</v>
      </c>
    </row>
    <row r="10" spans="1:6" x14ac:dyDescent="0.25">
      <c r="A10">
        <f t="shared" si="0"/>
        <v>6</v>
      </c>
      <c r="D10" s="84">
        <f t="shared" si="1"/>
        <v>10000</v>
      </c>
      <c r="F10" s="84">
        <f>-SUM(B10:E10)</f>
        <v>-10000</v>
      </c>
    </row>
    <row r="11" spans="1:6" x14ac:dyDescent="0.25">
      <c r="A11">
        <f t="shared" si="0"/>
        <v>7</v>
      </c>
      <c r="D11" s="84">
        <f t="shared" si="1"/>
        <v>10000</v>
      </c>
      <c r="F11" s="84">
        <f>-SUM(B11:E11)</f>
        <v>-10000</v>
      </c>
    </row>
    <row r="12" spans="1:6" x14ac:dyDescent="0.25">
      <c r="A12">
        <f t="shared" si="0"/>
        <v>8</v>
      </c>
      <c r="D12" s="84">
        <f t="shared" si="1"/>
        <v>10000</v>
      </c>
      <c r="F12" s="84">
        <f>-SUM(B12:E12)</f>
        <v>-10000</v>
      </c>
    </row>
    <row r="13" spans="1:6" x14ac:dyDescent="0.25">
      <c r="A13">
        <f t="shared" si="0"/>
        <v>9</v>
      </c>
      <c r="D13" s="84">
        <f t="shared" si="1"/>
        <v>10000</v>
      </c>
      <c r="F13" s="84">
        <f>-SUM(B13:E13)</f>
        <v>-10000</v>
      </c>
    </row>
    <row r="14" spans="1:6" x14ac:dyDescent="0.25">
      <c r="A14">
        <f t="shared" si="0"/>
        <v>10</v>
      </c>
      <c r="D14" s="84">
        <f t="shared" si="1"/>
        <v>10000</v>
      </c>
      <c r="E14" s="84">
        <v>100000</v>
      </c>
      <c r="F14" s="84">
        <f>-SUM(B14:E14)</f>
        <v>-110000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21E8-BA3B-4F86-BFE1-2474F2A237F3}">
  <dimension ref="A1:F26"/>
  <sheetViews>
    <sheetView workbookViewId="0">
      <selection sqref="A1:C1"/>
    </sheetView>
  </sheetViews>
  <sheetFormatPr baseColWidth="10" defaultRowHeight="15" x14ac:dyDescent="0.25"/>
  <sheetData>
    <row r="1" spans="1:6" x14ac:dyDescent="0.25">
      <c r="A1" t="s">
        <v>103</v>
      </c>
    </row>
    <row r="2" spans="1:6" x14ac:dyDescent="0.25">
      <c r="B2" s="75" t="s">
        <v>49</v>
      </c>
      <c r="C2" s="75" t="s">
        <v>104</v>
      </c>
      <c r="D2" s="75" t="s">
        <v>105</v>
      </c>
      <c r="E2" s="75" t="s">
        <v>106</v>
      </c>
      <c r="F2" s="75" t="s">
        <v>107</v>
      </c>
    </row>
    <row r="3" spans="1:6" x14ac:dyDescent="0.25">
      <c r="B3" s="75"/>
      <c r="C3" s="75"/>
      <c r="D3" s="75"/>
      <c r="E3" s="75"/>
      <c r="F3" s="76">
        <f>IRR(F4:F14)</f>
        <v>9.5217495727607293E-2</v>
      </c>
    </row>
    <row r="4" spans="1:6" x14ac:dyDescent="0.25">
      <c r="A4">
        <v>0</v>
      </c>
      <c r="B4" s="73">
        <f>+'5'!C5</f>
        <v>105000</v>
      </c>
      <c r="C4" s="73">
        <f>-'5'!C4</f>
        <v>-2000</v>
      </c>
      <c r="F4" s="73">
        <f>SUM(B4:E4)</f>
        <v>103000</v>
      </c>
    </row>
    <row r="5" spans="1:6" x14ac:dyDescent="0.25">
      <c r="A5">
        <f>+A4+1</f>
        <v>1</v>
      </c>
      <c r="D5" s="73">
        <f>+'5'!C2*'5'!C1</f>
        <v>10000</v>
      </c>
      <c r="F5" s="73">
        <f>-SUM(B5:E5)</f>
        <v>-10000</v>
      </c>
    </row>
    <row r="6" spans="1:6" x14ac:dyDescent="0.25">
      <c r="A6">
        <f t="shared" ref="A6:A14" si="0">+A5+1</f>
        <v>2</v>
      </c>
      <c r="D6" s="73">
        <f>+D5</f>
        <v>10000</v>
      </c>
      <c r="F6" s="73">
        <f t="shared" ref="F6:F14" si="1">-SUM(B6:E6)</f>
        <v>-10000</v>
      </c>
    </row>
    <row r="7" spans="1:6" x14ac:dyDescent="0.25">
      <c r="A7">
        <f t="shared" si="0"/>
        <v>3</v>
      </c>
      <c r="D7" s="73">
        <f t="shared" ref="D7:D14" si="2">+D6</f>
        <v>10000</v>
      </c>
      <c r="F7" s="73">
        <f t="shared" si="1"/>
        <v>-10000</v>
      </c>
    </row>
    <row r="8" spans="1:6" x14ac:dyDescent="0.25">
      <c r="A8">
        <f t="shared" si="0"/>
        <v>4</v>
      </c>
      <c r="D8" s="73">
        <f t="shared" si="2"/>
        <v>10000</v>
      </c>
      <c r="F8" s="73">
        <f t="shared" si="1"/>
        <v>-10000</v>
      </c>
    </row>
    <row r="9" spans="1:6" x14ac:dyDescent="0.25">
      <c r="A9">
        <f t="shared" si="0"/>
        <v>5</v>
      </c>
      <c r="D9" s="73">
        <f t="shared" si="2"/>
        <v>10000</v>
      </c>
      <c r="F9" s="73">
        <f t="shared" si="1"/>
        <v>-10000</v>
      </c>
    </row>
    <row r="10" spans="1:6" x14ac:dyDescent="0.25">
      <c r="A10">
        <f t="shared" si="0"/>
        <v>6</v>
      </c>
      <c r="D10" s="73">
        <f t="shared" si="2"/>
        <v>10000</v>
      </c>
      <c r="F10" s="73">
        <f t="shared" si="1"/>
        <v>-10000</v>
      </c>
    </row>
    <row r="11" spans="1:6" x14ac:dyDescent="0.25">
      <c r="A11">
        <f t="shared" si="0"/>
        <v>7</v>
      </c>
      <c r="D11" s="73">
        <f t="shared" si="2"/>
        <v>10000</v>
      </c>
      <c r="F11" s="73">
        <f t="shared" si="1"/>
        <v>-10000</v>
      </c>
    </row>
    <row r="12" spans="1:6" x14ac:dyDescent="0.25">
      <c r="A12">
        <f t="shared" si="0"/>
        <v>8</v>
      </c>
      <c r="D12" s="73">
        <f t="shared" si="2"/>
        <v>10000</v>
      </c>
      <c r="F12" s="73">
        <f t="shared" si="1"/>
        <v>-10000</v>
      </c>
    </row>
    <row r="13" spans="1:6" x14ac:dyDescent="0.25">
      <c r="A13">
        <f t="shared" si="0"/>
        <v>9</v>
      </c>
      <c r="D13" s="73">
        <f t="shared" si="2"/>
        <v>10000</v>
      </c>
      <c r="F13" s="73">
        <f t="shared" si="1"/>
        <v>-10000</v>
      </c>
    </row>
    <row r="14" spans="1:6" x14ac:dyDescent="0.25">
      <c r="A14">
        <f t="shared" si="0"/>
        <v>10</v>
      </c>
      <c r="D14" s="73">
        <f t="shared" si="2"/>
        <v>10000</v>
      </c>
      <c r="E14" s="73">
        <v>100000</v>
      </c>
      <c r="F14" s="73">
        <f t="shared" si="1"/>
        <v>-110000</v>
      </c>
    </row>
    <row r="16" spans="1:6" x14ac:dyDescent="0.25">
      <c r="B16" s="78" t="s">
        <v>108</v>
      </c>
      <c r="C16" s="78" t="s">
        <v>109</v>
      </c>
      <c r="D16" s="78" t="s">
        <v>110</v>
      </c>
      <c r="E16" s="78" t="s">
        <v>111</v>
      </c>
    </row>
    <row r="17" spans="1:5" x14ac:dyDescent="0.25">
      <c r="A17">
        <f>+A16+1</f>
        <v>1</v>
      </c>
      <c r="B17" s="77">
        <f>F4</f>
        <v>103000</v>
      </c>
      <c r="C17" s="77">
        <f>+B17*$F$3</f>
        <v>9807.4020599435516</v>
      </c>
      <c r="D17" s="77">
        <f>+F5</f>
        <v>-10000</v>
      </c>
      <c r="E17" s="73">
        <f>+B17+C17+D17</f>
        <v>102807.40205994355</v>
      </c>
    </row>
    <row r="18" spans="1:5" x14ac:dyDescent="0.25">
      <c r="A18">
        <f t="shared" ref="A18:A26" si="3">+A17+1</f>
        <v>2</v>
      </c>
      <c r="B18" s="73">
        <f>+E17</f>
        <v>102807.40205994355</v>
      </c>
      <c r="C18" s="77">
        <f>+B18*$F$3</f>
        <v>9789.0633664090801</v>
      </c>
      <c r="D18" s="77">
        <f>+F6</f>
        <v>-10000</v>
      </c>
      <c r="E18" s="73">
        <f>+B18+C18+D18</f>
        <v>102596.46542635263</v>
      </c>
    </row>
    <row r="19" spans="1:5" x14ac:dyDescent="0.25">
      <c r="A19">
        <f t="shared" si="3"/>
        <v>3</v>
      </c>
      <c r="B19" s="73">
        <f>+E18</f>
        <v>102596.46542635263</v>
      </c>
      <c r="C19" s="77">
        <f>+B19*$F$3</f>
        <v>9768.978508401342</v>
      </c>
      <c r="D19" s="77">
        <f>+F7</f>
        <v>-10000</v>
      </c>
      <c r="E19" s="73">
        <f>+B19+C19+D19</f>
        <v>102365.44393475397</v>
      </c>
    </row>
    <row r="20" spans="1:5" x14ac:dyDescent="0.25">
      <c r="A20">
        <f t="shared" si="3"/>
        <v>4</v>
      </c>
      <c r="B20" s="73">
        <f t="shared" ref="B20:B21" si="4">+E19</f>
        <v>102365.44393475397</v>
      </c>
      <c r="C20" s="77">
        <f t="shared" ref="C20:C26" si="5">+B20*$F$3</f>
        <v>9746.9812205120597</v>
      </c>
      <c r="D20" s="77">
        <f t="shared" ref="D20:D21" si="6">+F8</f>
        <v>-10000</v>
      </c>
      <c r="E20" s="73">
        <f t="shared" ref="E20:E21" si="7">+B20+C20+D20</f>
        <v>102112.42515526603</v>
      </c>
    </row>
    <row r="21" spans="1:5" x14ac:dyDescent="0.25">
      <c r="A21">
        <f t="shared" si="3"/>
        <v>5</v>
      </c>
      <c r="B21" s="73">
        <f t="shared" si="4"/>
        <v>102112.42515526603</v>
      </c>
      <c r="C21" s="77">
        <f t="shared" si="5"/>
        <v>9722.889405957163</v>
      </c>
      <c r="D21" s="77">
        <f t="shared" si="6"/>
        <v>-10000</v>
      </c>
      <c r="E21" s="73">
        <f t="shared" si="7"/>
        <v>101835.31456122319</v>
      </c>
    </row>
    <row r="22" spans="1:5" x14ac:dyDescent="0.25">
      <c r="A22">
        <f t="shared" si="3"/>
        <v>6</v>
      </c>
      <c r="B22" s="73">
        <f t="shared" ref="B22:B25" si="8">+E21</f>
        <v>101835.31456122319</v>
      </c>
      <c r="C22" s="77">
        <f t="shared" si="5"/>
        <v>9696.503629152814</v>
      </c>
      <c r="D22" s="77">
        <f t="shared" ref="D22:D25" si="9">+F10</f>
        <v>-10000</v>
      </c>
      <c r="E22" s="73">
        <f t="shared" ref="E22:E25" si="10">+B22+C22+D22</f>
        <v>101531.818190376</v>
      </c>
    </row>
    <row r="23" spans="1:5" x14ac:dyDescent="0.25">
      <c r="A23">
        <f t="shared" si="3"/>
        <v>7</v>
      </c>
      <c r="B23" s="73">
        <f t="shared" si="8"/>
        <v>101531.818190376</v>
      </c>
      <c r="C23" s="77">
        <f t="shared" si="5"/>
        <v>9667.6054647583278</v>
      </c>
      <c r="D23" s="77">
        <f t="shared" si="9"/>
        <v>-10000</v>
      </c>
      <c r="E23" s="73">
        <f t="shared" si="10"/>
        <v>101199.42365513432</v>
      </c>
    </row>
    <row r="24" spans="1:5" x14ac:dyDescent="0.25">
      <c r="A24">
        <f t="shared" si="3"/>
        <v>8</v>
      </c>
      <c r="B24" s="73">
        <f t="shared" si="8"/>
        <v>101199.42365513432</v>
      </c>
      <c r="C24" s="77">
        <f t="shared" si="5"/>
        <v>9635.9556895190726</v>
      </c>
      <c r="D24" s="77">
        <f t="shared" si="9"/>
        <v>-10000</v>
      </c>
      <c r="E24" s="73">
        <f t="shared" si="10"/>
        <v>100835.3793446534</v>
      </c>
    </row>
    <row r="25" spans="1:5" x14ac:dyDescent="0.25">
      <c r="A25">
        <f t="shared" si="3"/>
        <v>9</v>
      </c>
      <c r="B25" s="73">
        <f t="shared" si="8"/>
        <v>100835.3793446534</v>
      </c>
      <c r="C25" s="77">
        <f t="shared" si="5"/>
        <v>9601.2923019411955</v>
      </c>
      <c r="D25" s="77">
        <f t="shared" si="9"/>
        <v>-10000</v>
      </c>
      <c r="E25" s="73">
        <f t="shared" si="10"/>
        <v>100436.67164659459</v>
      </c>
    </row>
    <row r="26" spans="1:5" x14ac:dyDescent="0.25">
      <c r="A26">
        <f t="shared" si="3"/>
        <v>10</v>
      </c>
      <c r="B26" s="73">
        <f t="shared" ref="B26" si="11">+E25</f>
        <v>100436.67164659459</v>
      </c>
      <c r="C26" s="77">
        <f t="shared" si="5"/>
        <v>9563.3283534047168</v>
      </c>
      <c r="D26" s="77">
        <f t="shared" ref="D26" si="12">+F14</f>
        <v>-110000</v>
      </c>
      <c r="E26" s="77">
        <f t="shared" ref="E26" si="13">+B26+C26+D26</f>
        <v>-6.8394001573324203E-10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2024-08-27T02:54:56Z</dcterms:created>
  <dcterms:modified xsi:type="dcterms:W3CDTF">2024-08-28T02:46:52Z</dcterms:modified>
</cp:coreProperties>
</file>