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843D3EFF-DA3A-4300-AE0A-1C44AB34C707}" xr6:coauthVersionLast="47" xr6:coauthVersionMax="47" xr10:uidLastSave="{00000000-0000-0000-0000-000000000000}"/>
  <bookViews>
    <workbookView xWindow="-120" yWindow="-120" windowWidth="29040" windowHeight="15720" activeTab="1" xr2:uid="{BCC48DEB-A534-4B87-A91E-162FB91D42BE}"/>
  </bookViews>
  <sheets>
    <sheet name="Hoja1" sheetId="1" r:id="rId1"/>
    <sheet name="Hoja2" sheetId="2" r:id="rId2"/>
    <sheet name="1" sheetId="3" state="hidden" r:id="rId3"/>
    <sheet name="2" sheetId="4" state="hidden" r:id="rId4"/>
    <sheet name="3" sheetId="5" state="hidden" r:id="rId5"/>
    <sheet name="4" sheetId="6" state="hidden" r:id="rId6"/>
    <sheet name="5" sheetId="7" state="hidden" r:id="rId7"/>
    <sheet name="6" sheetId="8" state="hidden" r:id="rId8"/>
    <sheet name="7" sheetId="9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2" i="2" l="1"/>
  <c r="H361" i="2"/>
  <c r="H362" i="2"/>
  <c r="H363" i="2"/>
  <c r="H364" i="2"/>
  <c r="H365" i="2"/>
  <c r="H366" i="2"/>
  <c r="H367" i="2"/>
  <c r="H368" i="2"/>
  <c r="H369" i="2"/>
  <c r="H370" i="2"/>
  <c r="H371" i="2"/>
  <c r="H360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D372" i="2"/>
  <c r="D361" i="2"/>
  <c r="D362" i="2"/>
  <c r="D363" i="2"/>
  <c r="D364" i="2"/>
  <c r="D365" i="2"/>
  <c r="D366" i="2"/>
  <c r="D367" i="2"/>
  <c r="D368" i="2"/>
  <c r="D369" i="2"/>
  <c r="D370" i="2"/>
  <c r="D371" i="2"/>
  <c r="D360" i="2"/>
  <c r="C362" i="2"/>
  <c r="C363" i="2"/>
  <c r="C364" i="2"/>
  <c r="C365" i="2"/>
  <c r="C366" i="2"/>
  <c r="C367" i="2"/>
  <c r="C368" i="2"/>
  <c r="C369" i="2"/>
  <c r="C370" i="2"/>
  <c r="C371" i="2"/>
  <c r="C361" i="2"/>
  <c r="C360" i="2"/>
  <c r="A362" i="2"/>
  <c r="A363" i="2"/>
  <c r="A364" i="2"/>
  <c r="A365" i="2" s="1"/>
  <c r="A366" i="2" s="1"/>
  <c r="A367" i="2" s="1"/>
  <c r="A368" i="2" s="1"/>
  <c r="A369" i="2" s="1"/>
  <c r="A370" i="2" s="1"/>
  <c r="A371" i="2" s="1"/>
  <c r="A361" i="2"/>
  <c r="P350" i="2"/>
  <c r="P349" i="2"/>
  <c r="M348" i="2"/>
  <c r="M349" i="2"/>
  <c r="N350" i="2"/>
  <c r="P348" i="2"/>
  <c r="P344" i="2"/>
  <c r="P343" i="2"/>
  <c r="M344" i="2"/>
  <c r="M343" i="2"/>
  <c r="N345" i="2"/>
  <c r="P339" i="2"/>
  <c r="P338" i="2"/>
  <c r="M339" i="2"/>
  <c r="M338" i="2"/>
  <c r="N340" i="2"/>
  <c r="P335" i="2"/>
  <c r="N335" i="2"/>
  <c r="M334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52" i="2"/>
  <c r="I335" i="2"/>
  <c r="H338" i="2" s="1"/>
  <c r="I333" i="2"/>
  <c r="I332" i="2"/>
  <c r="I354" i="2"/>
  <c r="F340" i="2"/>
  <c r="F341" i="2" s="1"/>
  <c r="F339" i="2"/>
  <c r="C349" i="2"/>
  <c r="B348" i="2"/>
  <c r="C347" i="2"/>
  <c r="B347" i="2"/>
  <c r="C346" i="2"/>
  <c r="B346" i="2"/>
  <c r="C345" i="2"/>
  <c r="B345" i="2"/>
  <c r="C344" i="2"/>
  <c r="B344" i="2"/>
  <c r="C343" i="2"/>
  <c r="B342" i="2"/>
  <c r="C341" i="2"/>
  <c r="B341" i="2"/>
  <c r="C340" i="2"/>
  <c r="B340" i="2"/>
  <c r="C339" i="2"/>
  <c r="B339" i="2"/>
  <c r="C338" i="2"/>
  <c r="B338" i="2"/>
  <c r="D354" i="2"/>
  <c r="D352" i="2"/>
  <c r="A339" i="2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B349" i="2" s="1"/>
  <c r="A278" i="2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F212" i="2"/>
  <c r="F222" i="2"/>
  <c r="D221" i="2"/>
  <c r="C277" i="2" s="1"/>
  <c r="C221" i="2"/>
  <c r="A222" i="2"/>
  <c r="C222" i="2" s="1"/>
  <c r="D216" i="2"/>
  <c r="B26" i="9"/>
  <c r="C26" i="9"/>
  <c r="D26" i="9"/>
  <c r="E26" i="9"/>
  <c r="B22" i="9"/>
  <c r="C22" i="9"/>
  <c r="D22" i="9"/>
  <c r="E22" i="9"/>
  <c r="B23" i="9"/>
  <c r="C23" i="9"/>
  <c r="D23" i="9"/>
  <c r="E23" i="9"/>
  <c r="B24" i="9"/>
  <c r="C24" i="9"/>
  <c r="D24" i="9"/>
  <c r="E24" i="9"/>
  <c r="B25" i="9" s="1"/>
  <c r="D25" i="9"/>
  <c r="B20" i="9"/>
  <c r="C20" i="9" s="1"/>
  <c r="E20" i="9" s="1"/>
  <c r="B21" i="9" s="1"/>
  <c r="D20" i="9"/>
  <c r="D21" i="9"/>
  <c r="B19" i="9"/>
  <c r="C19" i="9" s="1"/>
  <c r="E19" i="9" s="1"/>
  <c r="D19" i="9"/>
  <c r="E18" i="9"/>
  <c r="D18" i="9"/>
  <c r="C18" i="9"/>
  <c r="C17" i="9"/>
  <c r="E17" i="9"/>
  <c r="B18" i="9" s="1"/>
  <c r="D17" i="9"/>
  <c r="B17" i="9"/>
  <c r="F14" i="8"/>
  <c r="F13" i="8"/>
  <c r="F12" i="8"/>
  <c r="F11" i="8"/>
  <c r="F10" i="8"/>
  <c r="F9" i="8"/>
  <c r="F8" i="8"/>
  <c r="F7" i="8"/>
  <c r="F6" i="8"/>
  <c r="F5" i="8"/>
  <c r="F4" i="8"/>
  <c r="A18" i="9"/>
  <c r="A19" i="9" s="1"/>
  <c r="A20" i="9" s="1"/>
  <c r="A21" i="9" s="1"/>
  <c r="A22" i="9" s="1"/>
  <c r="A23" i="9" s="1"/>
  <c r="A24" i="9" s="1"/>
  <c r="A25" i="9" s="1"/>
  <c r="A26" i="9" s="1"/>
  <c r="A17" i="9"/>
  <c r="D5" i="9"/>
  <c r="F5" i="9" s="1"/>
  <c r="A5" i="9"/>
  <c r="A6" i="9" s="1"/>
  <c r="A7" i="9" s="1"/>
  <c r="A8" i="9" s="1"/>
  <c r="A9" i="9" s="1"/>
  <c r="A10" i="9" s="1"/>
  <c r="A11" i="9" s="1"/>
  <c r="A12" i="9" s="1"/>
  <c r="A13" i="9" s="1"/>
  <c r="A14" i="9" s="1"/>
  <c r="C4" i="9"/>
  <c r="B4" i="9"/>
  <c r="F4" i="9" s="1"/>
  <c r="D5" i="8"/>
  <c r="D6" i="8" s="1"/>
  <c r="D7" i="8" s="1"/>
  <c r="D8" i="8" s="1"/>
  <c r="D9" i="8" s="1"/>
  <c r="D10" i="8" s="1"/>
  <c r="D11" i="8" s="1"/>
  <c r="D12" i="8" s="1"/>
  <c r="D13" i="8" s="1"/>
  <c r="D14" i="8" s="1"/>
  <c r="C4" i="8"/>
  <c r="B4" i="8"/>
  <c r="A5" i="8"/>
  <c r="A6" i="8" s="1"/>
  <c r="A7" i="8" s="1"/>
  <c r="A8" i="8" s="1"/>
  <c r="A9" i="8" s="1"/>
  <c r="A10" i="8" s="1"/>
  <c r="A11" i="8" s="1"/>
  <c r="A12" i="8" s="1"/>
  <c r="A13" i="8" s="1"/>
  <c r="A14" i="8" s="1"/>
  <c r="I17" i="2"/>
  <c r="C126" i="2"/>
  <c r="L128" i="2" s="1"/>
  <c r="M129" i="2" s="1"/>
  <c r="B127" i="2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C75" i="2"/>
  <c r="B77" i="2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26" i="2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D15" i="2"/>
  <c r="F198" i="2" s="1"/>
  <c r="G338" i="2" l="1"/>
  <c r="H339" i="2"/>
  <c r="F342" i="2"/>
  <c r="H341" i="2"/>
  <c r="G341" i="2"/>
  <c r="G340" i="2"/>
  <c r="H340" i="2"/>
  <c r="G339" i="2"/>
  <c r="C342" i="2"/>
  <c r="C348" i="2"/>
  <c r="B343" i="2"/>
  <c r="D347" i="2"/>
  <c r="D343" i="2"/>
  <c r="D346" i="2"/>
  <c r="D345" i="2"/>
  <c r="D338" i="2"/>
  <c r="D349" i="2"/>
  <c r="D340" i="2"/>
  <c r="D348" i="2"/>
  <c r="B221" i="2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F216" i="2"/>
  <c r="F213" i="2" s="1"/>
  <c r="H222" i="2" s="1"/>
  <c r="E278" i="2" s="1"/>
  <c r="F278" i="2" s="1"/>
  <c r="F223" i="2"/>
  <c r="A223" i="2"/>
  <c r="A224" i="2" s="1"/>
  <c r="A225" i="2" s="1"/>
  <c r="D222" i="2"/>
  <c r="C278" i="2" s="1"/>
  <c r="D278" i="2" s="1"/>
  <c r="D224" i="2"/>
  <c r="C280" i="2" s="1"/>
  <c r="D280" i="2" s="1"/>
  <c r="D223" i="2"/>
  <c r="C279" i="2" s="1"/>
  <c r="D279" i="2" s="1"/>
  <c r="C223" i="2"/>
  <c r="C25" i="9"/>
  <c r="E25" i="9"/>
  <c r="C21" i="9"/>
  <c r="E21" i="9"/>
  <c r="F3" i="8"/>
  <c r="D6" i="9"/>
  <c r="E196" i="2"/>
  <c r="E197" i="2" s="1"/>
  <c r="I13" i="2"/>
  <c r="C25" i="2"/>
  <c r="H342" i="2" l="1"/>
  <c r="G342" i="2"/>
  <c r="F343" i="2"/>
  <c r="C350" i="2"/>
  <c r="D341" i="2"/>
  <c r="H223" i="2"/>
  <c r="G223" i="2"/>
  <c r="D342" i="2"/>
  <c r="D344" i="2"/>
  <c r="B350" i="2"/>
  <c r="D339" i="2"/>
  <c r="D350" i="2" s="1"/>
  <c r="D355" i="2" s="1"/>
  <c r="D356" i="2" s="1"/>
  <c r="I223" i="2"/>
  <c r="E279" i="2"/>
  <c r="F279" i="2" s="1"/>
  <c r="G221" i="2"/>
  <c r="H221" i="2"/>
  <c r="E277" i="2" s="1"/>
  <c r="G222" i="2"/>
  <c r="I222" i="2" s="1"/>
  <c r="C224" i="2"/>
  <c r="F224" i="2"/>
  <c r="A226" i="2"/>
  <c r="C225" i="2"/>
  <c r="D225" i="2"/>
  <c r="C281" i="2" s="1"/>
  <c r="D281" i="2" s="1"/>
  <c r="D7" i="9"/>
  <c r="F6" i="9"/>
  <c r="C26" i="2"/>
  <c r="C76" i="2"/>
  <c r="I14" i="2"/>
  <c r="I18" i="2"/>
  <c r="I19" i="2" s="1"/>
  <c r="F344" i="2" l="1"/>
  <c r="H343" i="2"/>
  <c r="G343" i="2"/>
  <c r="I221" i="2"/>
  <c r="G224" i="2"/>
  <c r="H224" i="2"/>
  <c r="E280" i="2" s="1"/>
  <c r="F280" i="2" s="1"/>
  <c r="F225" i="2"/>
  <c r="A227" i="2"/>
  <c r="C226" i="2"/>
  <c r="D226" i="2"/>
  <c r="C282" i="2" s="1"/>
  <c r="D282" i="2" s="1"/>
  <c r="D8" i="9"/>
  <c r="F7" i="9"/>
  <c r="I21" i="2"/>
  <c r="E126" i="2"/>
  <c r="C77" i="2"/>
  <c r="E127" i="2" s="1"/>
  <c r="C27" i="2"/>
  <c r="F345" i="2" l="1"/>
  <c r="H344" i="2"/>
  <c r="G344" i="2"/>
  <c r="G225" i="2"/>
  <c r="H225" i="2"/>
  <c r="E281" i="2" s="1"/>
  <c r="F281" i="2" s="1"/>
  <c r="I224" i="2"/>
  <c r="F226" i="2"/>
  <c r="A228" i="2"/>
  <c r="C227" i="2"/>
  <c r="D227" i="2"/>
  <c r="C283" i="2" s="1"/>
  <c r="D283" i="2" s="1"/>
  <c r="D9" i="9"/>
  <c r="F8" i="9"/>
  <c r="C78" i="2"/>
  <c r="E128" i="2" s="1"/>
  <c r="L134" i="2" s="1"/>
  <c r="M135" i="2" s="1"/>
  <c r="C28" i="2"/>
  <c r="H345" i="2" l="1"/>
  <c r="G345" i="2"/>
  <c r="F346" i="2"/>
  <c r="H226" i="2"/>
  <c r="E282" i="2" s="1"/>
  <c r="F282" i="2" s="1"/>
  <c r="G226" i="2"/>
  <c r="I225" i="2"/>
  <c r="F227" i="2"/>
  <c r="A229" i="2"/>
  <c r="C228" i="2"/>
  <c r="D228" i="2"/>
  <c r="C284" i="2" s="1"/>
  <c r="D284" i="2" s="1"/>
  <c r="D10" i="9"/>
  <c r="F9" i="9"/>
  <c r="C29" i="2"/>
  <c r="C79" i="2"/>
  <c r="F347" i="2" l="1"/>
  <c r="H346" i="2"/>
  <c r="G346" i="2"/>
  <c r="G227" i="2"/>
  <c r="H227" i="2"/>
  <c r="E283" i="2" s="1"/>
  <c r="F283" i="2" s="1"/>
  <c r="I226" i="2"/>
  <c r="F228" i="2"/>
  <c r="A230" i="2"/>
  <c r="D229" i="2"/>
  <c r="C285" i="2" s="1"/>
  <c r="D285" i="2" s="1"/>
  <c r="C229" i="2"/>
  <c r="D11" i="9"/>
  <c r="F10" i="9"/>
  <c r="E129" i="2"/>
  <c r="C80" i="2"/>
  <c r="E130" i="2" s="1"/>
  <c r="C30" i="2"/>
  <c r="F348" i="2" l="1"/>
  <c r="H347" i="2"/>
  <c r="G347" i="2"/>
  <c r="G228" i="2"/>
  <c r="H228" i="2"/>
  <c r="E284" i="2" s="1"/>
  <c r="I227" i="2"/>
  <c r="F229" i="2"/>
  <c r="A231" i="2"/>
  <c r="C230" i="2"/>
  <c r="D230" i="2"/>
  <c r="C286" i="2" s="1"/>
  <c r="D286" i="2" s="1"/>
  <c r="D12" i="9"/>
  <c r="F11" i="9"/>
  <c r="C81" i="2"/>
  <c r="E131" i="2" s="1"/>
  <c r="C31" i="2"/>
  <c r="H348" i="2" l="1"/>
  <c r="G348" i="2"/>
  <c r="F349" i="2"/>
  <c r="F284" i="2"/>
  <c r="H229" i="2"/>
  <c r="E285" i="2" s="1"/>
  <c r="F285" i="2" s="1"/>
  <c r="G229" i="2"/>
  <c r="I229" i="2" s="1"/>
  <c r="I228" i="2"/>
  <c r="F230" i="2"/>
  <c r="A232" i="2"/>
  <c r="C231" i="2"/>
  <c r="D231" i="2"/>
  <c r="C287" i="2" s="1"/>
  <c r="D287" i="2" s="1"/>
  <c r="D13" i="9"/>
  <c r="F12" i="9"/>
  <c r="C82" i="2"/>
  <c r="E132" i="2" s="1"/>
  <c r="C32" i="2"/>
  <c r="H349" i="2" l="1"/>
  <c r="H350" i="2" s="1"/>
  <c r="G349" i="2"/>
  <c r="G230" i="2"/>
  <c r="H230" i="2"/>
  <c r="E286" i="2" s="1"/>
  <c r="F286" i="2" s="1"/>
  <c r="F231" i="2"/>
  <c r="A233" i="2"/>
  <c r="C232" i="2"/>
  <c r="D232" i="2"/>
  <c r="C288" i="2" s="1"/>
  <c r="D288" i="2" s="1"/>
  <c r="D14" i="9"/>
  <c r="F14" i="9" s="1"/>
  <c r="F13" i="9"/>
  <c r="C33" i="2"/>
  <c r="C83" i="2"/>
  <c r="E133" i="2" s="1"/>
  <c r="I350" i="2" l="1"/>
  <c r="I355" i="2" s="1"/>
  <c r="I356" i="2" s="1"/>
  <c r="G350" i="2"/>
  <c r="H231" i="2"/>
  <c r="E287" i="2" s="1"/>
  <c r="F287" i="2" s="1"/>
  <c r="G231" i="2"/>
  <c r="I230" i="2"/>
  <c r="F232" i="2"/>
  <c r="A234" i="2"/>
  <c r="C233" i="2"/>
  <c r="D233" i="2"/>
  <c r="C289" i="2" s="1"/>
  <c r="D289" i="2" s="1"/>
  <c r="F3" i="9"/>
  <c r="C34" i="2"/>
  <c r="C84" i="2"/>
  <c r="E134" i="2" s="1"/>
  <c r="I231" i="2" l="1"/>
  <c r="H232" i="2"/>
  <c r="E288" i="2" s="1"/>
  <c r="F288" i="2" s="1"/>
  <c r="G232" i="2"/>
  <c r="I232" i="2" s="1"/>
  <c r="F233" i="2"/>
  <c r="A235" i="2"/>
  <c r="C234" i="2"/>
  <c r="D234" i="2"/>
  <c r="C290" i="2" s="1"/>
  <c r="D290" i="2" s="1"/>
  <c r="C35" i="2"/>
  <c r="C85" i="2"/>
  <c r="E135" i="2" s="1"/>
  <c r="H233" i="2" l="1"/>
  <c r="E289" i="2" s="1"/>
  <c r="F289" i="2" s="1"/>
  <c r="G233" i="2"/>
  <c r="F234" i="2"/>
  <c r="A236" i="2"/>
  <c r="D235" i="2"/>
  <c r="C291" i="2" s="1"/>
  <c r="D291" i="2" s="1"/>
  <c r="C235" i="2"/>
  <c r="C36" i="2"/>
  <c r="C86" i="2"/>
  <c r="E136" i="2" s="1"/>
  <c r="I233" i="2" l="1"/>
  <c r="H234" i="2"/>
  <c r="E290" i="2" s="1"/>
  <c r="F290" i="2" s="1"/>
  <c r="G234" i="2"/>
  <c r="I234" i="2" s="1"/>
  <c r="F235" i="2"/>
  <c r="A237" i="2"/>
  <c r="C236" i="2"/>
  <c r="D236" i="2"/>
  <c r="C292" i="2" s="1"/>
  <c r="D292" i="2" s="1"/>
  <c r="C37" i="2"/>
  <c r="C87" i="2"/>
  <c r="E137" i="2" s="1"/>
  <c r="H235" i="2" l="1"/>
  <c r="E291" i="2" s="1"/>
  <c r="F291" i="2" s="1"/>
  <c r="G235" i="2"/>
  <c r="I235" i="2" s="1"/>
  <c r="F236" i="2"/>
  <c r="A238" i="2"/>
  <c r="C237" i="2"/>
  <c r="D237" i="2"/>
  <c r="C293" i="2" s="1"/>
  <c r="D293" i="2" s="1"/>
  <c r="C38" i="2"/>
  <c r="C88" i="2"/>
  <c r="E138" i="2" s="1"/>
  <c r="H236" i="2" l="1"/>
  <c r="E292" i="2" s="1"/>
  <c r="F292" i="2" s="1"/>
  <c r="G236" i="2"/>
  <c r="I236" i="2" s="1"/>
  <c r="F237" i="2"/>
  <c r="A239" i="2"/>
  <c r="C238" i="2"/>
  <c r="D238" i="2"/>
  <c r="C294" i="2" s="1"/>
  <c r="D294" i="2" s="1"/>
  <c r="C39" i="2"/>
  <c r="C89" i="2"/>
  <c r="E139" i="2" s="1"/>
  <c r="H237" i="2" l="1"/>
  <c r="E293" i="2" s="1"/>
  <c r="F293" i="2" s="1"/>
  <c r="G237" i="2"/>
  <c r="F238" i="2"/>
  <c r="A240" i="2"/>
  <c r="C239" i="2"/>
  <c r="D239" i="2"/>
  <c r="C295" i="2" s="1"/>
  <c r="D295" i="2" s="1"/>
  <c r="C40" i="2"/>
  <c r="C90" i="2"/>
  <c r="E140" i="2" s="1"/>
  <c r="E28" i="2"/>
  <c r="I237" i="2" l="1"/>
  <c r="H238" i="2"/>
  <c r="E294" i="2" s="1"/>
  <c r="F294" i="2" s="1"/>
  <c r="G238" i="2"/>
  <c r="I238" i="2" s="1"/>
  <c r="F239" i="2"/>
  <c r="A241" i="2"/>
  <c r="C240" i="2"/>
  <c r="D240" i="2"/>
  <c r="C296" i="2" s="1"/>
  <c r="D296" i="2" s="1"/>
  <c r="C41" i="2"/>
  <c r="C91" i="2"/>
  <c r="E141" i="2" s="1"/>
  <c r="G239" i="2" l="1"/>
  <c r="H239" i="2"/>
  <c r="E295" i="2" s="1"/>
  <c r="F295" i="2" s="1"/>
  <c r="F240" i="2"/>
  <c r="A242" i="2"/>
  <c r="D241" i="2"/>
  <c r="C297" i="2" s="1"/>
  <c r="D297" i="2" s="1"/>
  <c r="C241" i="2"/>
  <c r="C42" i="2"/>
  <c r="C92" i="2"/>
  <c r="E142" i="2" s="1"/>
  <c r="G240" i="2" l="1"/>
  <c r="H240" i="2"/>
  <c r="E296" i="2" s="1"/>
  <c r="F296" i="2" s="1"/>
  <c r="I239" i="2"/>
  <c r="F241" i="2"/>
  <c r="A243" i="2"/>
  <c r="C242" i="2"/>
  <c r="D242" i="2"/>
  <c r="C298" i="2" s="1"/>
  <c r="D298" i="2" s="1"/>
  <c r="C43" i="2"/>
  <c r="C93" i="2"/>
  <c r="E143" i="2" s="1"/>
  <c r="G241" i="2" l="1"/>
  <c r="H241" i="2"/>
  <c r="E297" i="2" s="1"/>
  <c r="F297" i="2" s="1"/>
  <c r="I240" i="2"/>
  <c r="F242" i="2"/>
  <c r="A244" i="2"/>
  <c r="C243" i="2"/>
  <c r="D243" i="2"/>
  <c r="C299" i="2" s="1"/>
  <c r="D299" i="2" s="1"/>
  <c r="C44" i="2"/>
  <c r="C94" i="2"/>
  <c r="E144" i="2" s="1"/>
  <c r="H242" i="2" l="1"/>
  <c r="E298" i="2" s="1"/>
  <c r="F298" i="2" s="1"/>
  <c r="G242" i="2"/>
  <c r="I241" i="2"/>
  <c r="F243" i="2"/>
  <c r="A245" i="2"/>
  <c r="C244" i="2"/>
  <c r="D244" i="2"/>
  <c r="C300" i="2" s="1"/>
  <c r="D300" i="2" s="1"/>
  <c r="C45" i="2"/>
  <c r="C95" i="2"/>
  <c r="E145" i="2" s="1"/>
  <c r="I242" i="2" l="1"/>
  <c r="G243" i="2"/>
  <c r="H243" i="2"/>
  <c r="E299" i="2" s="1"/>
  <c r="F299" i="2" s="1"/>
  <c r="F244" i="2"/>
  <c r="A246" i="2"/>
  <c r="C245" i="2"/>
  <c r="D245" i="2"/>
  <c r="C301" i="2" s="1"/>
  <c r="D301" i="2" s="1"/>
  <c r="C46" i="2"/>
  <c r="C96" i="2"/>
  <c r="E146" i="2" s="1"/>
  <c r="G244" i="2" l="1"/>
  <c r="H244" i="2"/>
  <c r="E300" i="2" s="1"/>
  <c r="F300" i="2" s="1"/>
  <c r="I243" i="2"/>
  <c r="F245" i="2"/>
  <c r="A247" i="2"/>
  <c r="C246" i="2"/>
  <c r="D246" i="2"/>
  <c r="C302" i="2" s="1"/>
  <c r="D302" i="2" s="1"/>
  <c r="C47" i="2"/>
  <c r="C97" i="2"/>
  <c r="E147" i="2" s="1"/>
  <c r="G245" i="2" l="1"/>
  <c r="H245" i="2"/>
  <c r="E301" i="2" s="1"/>
  <c r="F301" i="2" s="1"/>
  <c r="I244" i="2"/>
  <c r="F246" i="2"/>
  <c r="A248" i="2"/>
  <c r="D247" i="2"/>
  <c r="C303" i="2" s="1"/>
  <c r="D303" i="2" s="1"/>
  <c r="C247" i="2"/>
  <c r="C48" i="2"/>
  <c r="C98" i="2"/>
  <c r="E148" i="2" s="1"/>
  <c r="H246" i="2" l="1"/>
  <c r="E302" i="2" s="1"/>
  <c r="F302" i="2" s="1"/>
  <c r="G246" i="2"/>
  <c r="I245" i="2"/>
  <c r="F247" i="2"/>
  <c r="A249" i="2"/>
  <c r="C248" i="2"/>
  <c r="D248" i="2"/>
  <c r="C304" i="2" s="1"/>
  <c r="D304" i="2" s="1"/>
  <c r="C49" i="2"/>
  <c r="C99" i="2"/>
  <c r="E149" i="2" s="1"/>
  <c r="I246" i="2" l="1"/>
  <c r="G247" i="2"/>
  <c r="H247" i="2"/>
  <c r="E303" i="2" s="1"/>
  <c r="F303" i="2" s="1"/>
  <c r="F248" i="2"/>
  <c r="A250" i="2"/>
  <c r="C249" i="2"/>
  <c r="D249" i="2"/>
  <c r="C305" i="2" s="1"/>
  <c r="D305" i="2" s="1"/>
  <c r="C50" i="2"/>
  <c r="C100" i="2"/>
  <c r="E150" i="2" s="1"/>
  <c r="G248" i="2" l="1"/>
  <c r="H248" i="2"/>
  <c r="E304" i="2" s="1"/>
  <c r="F304" i="2" s="1"/>
  <c r="I247" i="2"/>
  <c r="F249" i="2"/>
  <c r="A251" i="2"/>
  <c r="C250" i="2"/>
  <c r="D250" i="2"/>
  <c r="C306" i="2" s="1"/>
  <c r="D306" i="2" s="1"/>
  <c r="C51" i="2"/>
  <c r="C101" i="2"/>
  <c r="E151" i="2" s="1"/>
  <c r="G249" i="2" l="1"/>
  <c r="H249" i="2"/>
  <c r="E305" i="2" s="1"/>
  <c r="F305" i="2" s="1"/>
  <c r="I248" i="2"/>
  <c r="F250" i="2"/>
  <c r="A252" i="2"/>
  <c r="C251" i="2"/>
  <c r="D251" i="2"/>
  <c r="C307" i="2" s="1"/>
  <c r="D307" i="2" s="1"/>
  <c r="C52" i="2"/>
  <c r="C102" i="2"/>
  <c r="E152" i="2" s="1"/>
  <c r="G250" i="2" l="1"/>
  <c r="H250" i="2"/>
  <c r="E306" i="2" s="1"/>
  <c r="F306" i="2" s="1"/>
  <c r="I249" i="2"/>
  <c r="F251" i="2"/>
  <c r="A253" i="2"/>
  <c r="C252" i="2"/>
  <c r="D252" i="2"/>
  <c r="C308" i="2" s="1"/>
  <c r="D308" i="2" s="1"/>
  <c r="C53" i="2"/>
  <c r="C103" i="2"/>
  <c r="E153" i="2" s="1"/>
  <c r="G251" i="2" l="1"/>
  <c r="H251" i="2"/>
  <c r="E307" i="2" s="1"/>
  <c r="F307" i="2" s="1"/>
  <c r="I250" i="2"/>
  <c r="F252" i="2"/>
  <c r="A254" i="2"/>
  <c r="D253" i="2"/>
  <c r="C309" i="2" s="1"/>
  <c r="D309" i="2" s="1"/>
  <c r="C253" i="2"/>
  <c r="C54" i="2"/>
  <c r="C104" i="2"/>
  <c r="E154" i="2" s="1"/>
  <c r="G252" i="2" l="1"/>
  <c r="H252" i="2"/>
  <c r="E308" i="2" s="1"/>
  <c r="F308" i="2" s="1"/>
  <c r="I251" i="2"/>
  <c r="F253" i="2"/>
  <c r="A255" i="2"/>
  <c r="C254" i="2"/>
  <c r="D254" i="2"/>
  <c r="C310" i="2" s="1"/>
  <c r="D310" i="2" s="1"/>
  <c r="C55" i="2"/>
  <c r="C105" i="2"/>
  <c r="E155" i="2" s="1"/>
  <c r="G253" i="2" l="1"/>
  <c r="H253" i="2"/>
  <c r="E309" i="2" s="1"/>
  <c r="F309" i="2" s="1"/>
  <c r="I252" i="2"/>
  <c r="F254" i="2"/>
  <c r="A256" i="2"/>
  <c r="C255" i="2"/>
  <c r="D255" i="2"/>
  <c r="C311" i="2" s="1"/>
  <c r="D311" i="2" s="1"/>
  <c r="C56" i="2"/>
  <c r="C106" i="2"/>
  <c r="E156" i="2" s="1"/>
  <c r="H254" i="2" l="1"/>
  <c r="E310" i="2" s="1"/>
  <c r="F310" i="2" s="1"/>
  <c r="G254" i="2"/>
  <c r="I253" i="2"/>
  <c r="F255" i="2"/>
  <c r="A257" i="2"/>
  <c r="C256" i="2"/>
  <c r="D256" i="2"/>
  <c r="C312" i="2" s="1"/>
  <c r="D312" i="2" s="1"/>
  <c r="C57" i="2"/>
  <c r="C107" i="2"/>
  <c r="E157" i="2" s="1"/>
  <c r="I254" i="2" l="1"/>
  <c r="G255" i="2"/>
  <c r="H255" i="2"/>
  <c r="E311" i="2" s="1"/>
  <c r="F311" i="2" s="1"/>
  <c r="F256" i="2"/>
  <c r="A258" i="2"/>
  <c r="C257" i="2"/>
  <c r="D257" i="2"/>
  <c r="C313" i="2" s="1"/>
  <c r="D313" i="2" s="1"/>
  <c r="C58" i="2"/>
  <c r="C108" i="2"/>
  <c r="E158" i="2" s="1"/>
  <c r="G256" i="2" l="1"/>
  <c r="H256" i="2"/>
  <c r="E312" i="2" s="1"/>
  <c r="F312" i="2" s="1"/>
  <c r="I255" i="2"/>
  <c r="F257" i="2"/>
  <c r="A259" i="2"/>
  <c r="C258" i="2"/>
  <c r="D258" i="2"/>
  <c r="C314" i="2" s="1"/>
  <c r="D314" i="2" s="1"/>
  <c r="C59" i="2"/>
  <c r="C109" i="2"/>
  <c r="E159" i="2" s="1"/>
  <c r="G257" i="2" l="1"/>
  <c r="H257" i="2"/>
  <c r="E313" i="2" s="1"/>
  <c r="F313" i="2" s="1"/>
  <c r="I256" i="2"/>
  <c r="F258" i="2"/>
  <c r="A260" i="2"/>
  <c r="D259" i="2"/>
  <c r="C315" i="2" s="1"/>
  <c r="D315" i="2" s="1"/>
  <c r="C259" i="2"/>
  <c r="C60" i="2"/>
  <c r="C110" i="2"/>
  <c r="E160" i="2" s="1"/>
  <c r="H258" i="2" l="1"/>
  <c r="E314" i="2" s="1"/>
  <c r="F314" i="2" s="1"/>
  <c r="G258" i="2"/>
  <c r="I257" i="2"/>
  <c r="F259" i="2"/>
  <c r="A261" i="2"/>
  <c r="C260" i="2"/>
  <c r="D260" i="2"/>
  <c r="C316" i="2" s="1"/>
  <c r="D316" i="2" s="1"/>
  <c r="C61" i="2"/>
  <c r="C111" i="2"/>
  <c r="E161" i="2" s="1"/>
  <c r="I258" i="2" l="1"/>
  <c r="G259" i="2"/>
  <c r="H259" i="2"/>
  <c r="E315" i="2" s="1"/>
  <c r="F315" i="2" s="1"/>
  <c r="F260" i="2"/>
  <c r="A262" i="2"/>
  <c r="C261" i="2"/>
  <c r="D261" i="2"/>
  <c r="C317" i="2" s="1"/>
  <c r="D317" i="2" s="1"/>
  <c r="C62" i="2"/>
  <c r="C112" i="2"/>
  <c r="E162" i="2" s="1"/>
  <c r="G260" i="2" l="1"/>
  <c r="H260" i="2"/>
  <c r="E316" i="2" s="1"/>
  <c r="F316" i="2" s="1"/>
  <c r="I259" i="2"/>
  <c r="F261" i="2"/>
  <c r="A263" i="2"/>
  <c r="C262" i="2"/>
  <c r="D262" i="2"/>
  <c r="C318" i="2" s="1"/>
  <c r="D318" i="2" s="1"/>
  <c r="C63" i="2"/>
  <c r="C113" i="2"/>
  <c r="E163" i="2" s="1"/>
  <c r="G261" i="2" l="1"/>
  <c r="H261" i="2"/>
  <c r="E317" i="2" s="1"/>
  <c r="F317" i="2" s="1"/>
  <c r="I260" i="2"/>
  <c r="F262" i="2"/>
  <c r="A264" i="2"/>
  <c r="C263" i="2"/>
  <c r="D263" i="2"/>
  <c r="C319" i="2" s="1"/>
  <c r="D319" i="2" s="1"/>
  <c r="C64" i="2"/>
  <c r="C114" i="2"/>
  <c r="E164" i="2" s="1"/>
  <c r="H262" i="2" l="1"/>
  <c r="E318" i="2" s="1"/>
  <c r="F318" i="2" s="1"/>
  <c r="G262" i="2"/>
  <c r="I261" i="2"/>
  <c r="F263" i="2"/>
  <c r="A265" i="2"/>
  <c r="C264" i="2"/>
  <c r="D264" i="2"/>
  <c r="C320" i="2" s="1"/>
  <c r="D320" i="2" s="1"/>
  <c r="C65" i="2"/>
  <c r="C115" i="2"/>
  <c r="E165" i="2" s="1"/>
  <c r="I262" i="2" l="1"/>
  <c r="G263" i="2"/>
  <c r="H263" i="2"/>
  <c r="E319" i="2" s="1"/>
  <c r="F319" i="2" s="1"/>
  <c r="F264" i="2"/>
  <c r="A266" i="2"/>
  <c r="D265" i="2"/>
  <c r="C321" i="2" s="1"/>
  <c r="D321" i="2" s="1"/>
  <c r="C265" i="2"/>
  <c r="C66" i="2"/>
  <c r="C116" i="2"/>
  <c r="E166" i="2" s="1"/>
  <c r="G264" i="2" l="1"/>
  <c r="H264" i="2"/>
  <c r="E320" i="2" s="1"/>
  <c r="F320" i="2" s="1"/>
  <c r="I263" i="2"/>
  <c r="F265" i="2"/>
  <c r="A267" i="2"/>
  <c r="C266" i="2"/>
  <c r="D266" i="2"/>
  <c r="C322" i="2" s="1"/>
  <c r="D322" i="2" s="1"/>
  <c r="C67" i="2"/>
  <c r="C117" i="2"/>
  <c r="E167" i="2" s="1"/>
  <c r="H265" i="2" l="1"/>
  <c r="E321" i="2" s="1"/>
  <c r="F321" i="2" s="1"/>
  <c r="G265" i="2"/>
  <c r="I265" i="2" s="1"/>
  <c r="I264" i="2"/>
  <c r="F266" i="2"/>
  <c r="A268" i="2"/>
  <c r="C267" i="2"/>
  <c r="D267" i="2"/>
  <c r="C323" i="2" s="1"/>
  <c r="D323" i="2" s="1"/>
  <c r="C68" i="2"/>
  <c r="C118" i="2"/>
  <c r="E168" i="2" s="1"/>
  <c r="G266" i="2" l="1"/>
  <c r="H266" i="2"/>
  <c r="E322" i="2" s="1"/>
  <c r="F322" i="2" s="1"/>
  <c r="F267" i="2"/>
  <c r="C268" i="2"/>
  <c r="C269" i="2" s="1"/>
  <c r="D268" i="2"/>
  <c r="C69" i="2"/>
  <c r="C119" i="2"/>
  <c r="E169" i="2" s="1"/>
  <c r="D269" i="2" l="1"/>
  <c r="D270" i="2" s="1"/>
  <c r="C324" i="2"/>
  <c r="G267" i="2"/>
  <c r="H267" i="2"/>
  <c r="E323" i="2" s="1"/>
  <c r="F323" i="2" s="1"/>
  <c r="I266" i="2"/>
  <c r="F268" i="2"/>
  <c r="C70" i="2"/>
  <c r="C120" i="2"/>
  <c r="E170" i="2" s="1"/>
  <c r="D324" i="2" l="1"/>
  <c r="C325" i="2"/>
  <c r="G268" i="2"/>
  <c r="H268" i="2"/>
  <c r="I267" i="2"/>
  <c r="C71" i="2"/>
  <c r="C121" i="2"/>
  <c r="E171" i="2" s="1"/>
  <c r="H269" i="2" l="1"/>
  <c r="D272" i="2" s="1"/>
  <c r="E324" i="2"/>
  <c r="I268" i="2"/>
  <c r="G269" i="2"/>
  <c r="C72" i="2"/>
  <c r="C122" i="2"/>
  <c r="E172" i="2" s="1"/>
  <c r="F324" i="2" l="1"/>
  <c r="E325" i="2"/>
  <c r="C272" i="2"/>
  <c r="B277" i="2" s="1"/>
  <c r="H270" i="2"/>
  <c r="C123" i="2"/>
  <c r="E29" i="2"/>
  <c r="E30" i="2" s="1"/>
  <c r="D277" i="2" l="1"/>
  <c r="B325" i="2"/>
  <c r="E173" i="2"/>
  <c r="C74" i="2"/>
  <c r="G129" i="2" s="1"/>
  <c r="D325" i="2" l="1"/>
  <c r="F277" i="2"/>
  <c r="M139" i="2"/>
  <c r="G128" i="2"/>
  <c r="G130" i="2" s="1"/>
  <c r="D126" i="2"/>
  <c r="F325" i="2" l="1"/>
  <c r="G277" i="2"/>
  <c r="M140" i="2"/>
  <c r="F126" i="2"/>
  <c r="C127" i="2" s="1"/>
  <c r="M141" i="2"/>
  <c r="H277" i="2" l="1"/>
  <c r="I277" i="2" s="1"/>
  <c r="G278" i="2"/>
  <c r="D127" i="2"/>
  <c r="H278" i="2" l="1"/>
  <c r="I278" i="2" s="1"/>
  <c r="G279" i="2"/>
  <c r="F127" i="2"/>
  <c r="C128" i="2" s="1"/>
  <c r="D128" i="2" s="1"/>
  <c r="G280" i="2" l="1"/>
  <c r="H279" i="2"/>
  <c r="I279" i="2" s="1"/>
  <c r="F189" i="2"/>
  <c r="F188" i="2" s="1"/>
  <c r="F190" i="2" s="1"/>
  <c r="L131" i="2"/>
  <c r="M132" i="2" s="1"/>
  <c r="M137" i="2" s="1"/>
  <c r="F128" i="2"/>
  <c r="C129" i="2" s="1"/>
  <c r="D129" i="2" s="1"/>
  <c r="G281" i="2" l="1"/>
  <c r="H280" i="2"/>
  <c r="I280" i="2" s="1"/>
  <c r="F129" i="2"/>
  <c r="C130" i="2" s="1"/>
  <c r="G282" i="2" l="1"/>
  <c r="H281" i="2"/>
  <c r="I281" i="2" s="1"/>
  <c r="D130" i="2"/>
  <c r="G283" i="2" l="1"/>
  <c r="H282" i="2"/>
  <c r="I282" i="2" s="1"/>
  <c r="F130" i="2"/>
  <c r="C131" i="2" s="1"/>
  <c r="G284" i="2" l="1"/>
  <c r="H283" i="2"/>
  <c r="I283" i="2" s="1"/>
  <c r="D131" i="2"/>
  <c r="F131" i="2" s="1"/>
  <c r="C132" i="2" s="1"/>
  <c r="G285" i="2" l="1"/>
  <c r="H284" i="2"/>
  <c r="I284" i="2" s="1"/>
  <c r="D132" i="2"/>
  <c r="F132" i="2" s="1"/>
  <c r="C133" i="2" s="1"/>
  <c r="D133" i="2" s="1"/>
  <c r="F133" i="2" s="1"/>
  <c r="C134" i="2" s="1"/>
  <c r="H285" i="2" l="1"/>
  <c r="I285" i="2" s="1"/>
  <c r="G286" i="2"/>
  <c r="D134" i="2"/>
  <c r="F134" i="2" s="1"/>
  <c r="C135" i="2" s="1"/>
  <c r="D135" i="2" s="1"/>
  <c r="F135" i="2" s="1"/>
  <c r="C136" i="2" s="1"/>
  <c r="H286" i="2" l="1"/>
  <c r="I286" i="2" s="1"/>
  <c r="G287" i="2"/>
  <c r="D136" i="2"/>
  <c r="F136" i="2" s="1"/>
  <c r="C137" i="2" s="1"/>
  <c r="H287" i="2" l="1"/>
  <c r="I287" i="2" s="1"/>
  <c r="G288" i="2"/>
  <c r="D137" i="2"/>
  <c r="F137" i="2" s="1"/>
  <c r="C138" i="2" s="1"/>
  <c r="H288" i="2" l="1"/>
  <c r="I288" i="2" s="1"/>
  <c r="G289" i="2"/>
  <c r="D138" i="2"/>
  <c r="F138" i="2" s="1"/>
  <c r="C139" i="2" s="1"/>
  <c r="H289" i="2" l="1"/>
  <c r="I289" i="2" s="1"/>
  <c r="G290" i="2"/>
  <c r="D139" i="2"/>
  <c r="F139" i="2"/>
  <c r="C140" i="2" s="1"/>
  <c r="H290" i="2" l="1"/>
  <c r="I290" i="2" s="1"/>
  <c r="G291" i="2"/>
  <c r="D140" i="2"/>
  <c r="F140" i="2" s="1"/>
  <c r="C141" i="2" s="1"/>
  <c r="H291" i="2" l="1"/>
  <c r="I291" i="2" s="1"/>
  <c r="G292" i="2"/>
  <c r="D141" i="2"/>
  <c r="F141" i="2" s="1"/>
  <c r="C142" i="2" s="1"/>
  <c r="H292" i="2" l="1"/>
  <c r="I292" i="2" s="1"/>
  <c r="G293" i="2"/>
  <c r="D142" i="2"/>
  <c r="F142" i="2" s="1"/>
  <c r="C143" i="2" s="1"/>
  <c r="H293" i="2" l="1"/>
  <c r="I293" i="2" s="1"/>
  <c r="G294" i="2"/>
  <c r="D143" i="2"/>
  <c r="F143" i="2" s="1"/>
  <c r="C144" i="2" s="1"/>
  <c r="H294" i="2" l="1"/>
  <c r="I294" i="2" s="1"/>
  <c r="G295" i="2"/>
  <c r="D144" i="2"/>
  <c r="F144" i="2" s="1"/>
  <c r="C145" i="2" s="1"/>
  <c r="D145" i="2" s="1"/>
  <c r="F145" i="2" s="1"/>
  <c r="C146" i="2" s="1"/>
  <c r="G296" i="2" l="1"/>
  <c r="H295" i="2"/>
  <c r="I295" i="2" s="1"/>
  <c r="D146" i="2"/>
  <c r="F146" i="2" s="1"/>
  <c r="C147" i="2" s="1"/>
  <c r="G297" i="2" l="1"/>
  <c r="H296" i="2"/>
  <c r="I296" i="2" s="1"/>
  <c r="D147" i="2"/>
  <c r="F147" i="2"/>
  <c r="C148" i="2" s="1"/>
  <c r="G298" i="2" l="1"/>
  <c r="H297" i="2"/>
  <c r="I297" i="2" s="1"/>
  <c r="D148" i="2"/>
  <c r="F148" i="2" s="1"/>
  <c r="C149" i="2" s="1"/>
  <c r="G299" i="2" l="1"/>
  <c r="H298" i="2"/>
  <c r="I298" i="2" s="1"/>
  <c r="D149" i="2"/>
  <c r="F149" i="2"/>
  <c r="C150" i="2" s="1"/>
  <c r="G300" i="2" l="1"/>
  <c r="H299" i="2"/>
  <c r="I299" i="2" s="1"/>
  <c r="D150" i="2"/>
  <c r="F150" i="2"/>
  <c r="C151" i="2" s="1"/>
  <c r="G301" i="2" l="1"/>
  <c r="H300" i="2"/>
  <c r="I300" i="2" s="1"/>
  <c r="D151" i="2"/>
  <c r="F151" i="2" s="1"/>
  <c r="C152" i="2" s="1"/>
  <c r="G302" i="2" l="1"/>
  <c r="H301" i="2"/>
  <c r="I301" i="2" s="1"/>
  <c r="D152" i="2"/>
  <c r="F152" i="2" s="1"/>
  <c r="C153" i="2" s="1"/>
  <c r="G303" i="2" l="1"/>
  <c r="H302" i="2"/>
  <c r="I302" i="2" s="1"/>
  <c r="D153" i="2"/>
  <c r="F153" i="2"/>
  <c r="C154" i="2" s="1"/>
  <c r="G304" i="2" l="1"/>
  <c r="H303" i="2"/>
  <c r="I303" i="2" s="1"/>
  <c r="D154" i="2"/>
  <c r="F154" i="2" s="1"/>
  <c r="C155" i="2" s="1"/>
  <c r="G305" i="2" l="1"/>
  <c r="H304" i="2"/>
  <c r="I304" i="2" s="1"/>
  <c r="D155" i="2"/>
  <c r="F155" i="2"/>
  <c r="C156" i="2" s="1"/>
  <c r="G306" i="2" l="1"/>
  <c r="H305" i="2"/>
  <c r="I305" i="2" s="1"/>
  <c r="D156" i="2"/>
  <c r="F156" i="2" s="1"/>
  <c r="C157" i="2" s="1"/>
  <c r="G307" i="2" l="1"/>
  <c r="H306" i="2"/>
  <c r="I306" i="2" s="1"/>
  <c r="D157" i="2"/>
  <c r="F157" i="2" s="1"/>
  <c r="C158" i="2" s="1"/>
  <c r="G308" i="2" l="1"/>
  <c r="H307" i="2"/>
  <c r="I307" i="2" s="1"/>
  <c r="D158" i="2"/>
  <c r="F158" i="2" s="1"/>
  <c r="C159" i="2" s="1"/>
  <c r="G309" i="2" l="1"/>
  <c r="H308" i="2"/>
  <c r="I308" i="2" s="1"/>
  <c r="D159" i="2"/>
  <c r="F159" i="2" s="1"/>
  <c r="C160" i="2" s="1"/>
  <c r="G310" i="2" l="1"/>
  <c r="H309" i="2"/>
  <c r="I309" i="2" s="1"/>
  <c r="D160" i="2"/>
  <c r="F160" i="2" s="1"/>
  <c r="C161" i="2" s="1"/>
  <c r="G311" i="2" l="1"/>
  <c r="H310" i="2"/>
  <c r="I310" i="2" s="1"/>
  <c r="D161" i="2"/>
  <c r="F161" i="2" s="1"/>
  <c r="C162" i="2" s="1"/>
  <c r="G312" i="2" l="1"/>
  <c r="H311" i="2"/>
  <c r="I311" i="2" s="1"/>
  <c r="D162" i="2"/>
  <c r="F162" i="2" s="1"/>
  <c r="C163" i="2" s="1"/>
  <c r="G313" i="2" l="1"/>
  <c r="H312" i="2"/>
  <c r="I312" i="2" s="1"/>
  <c r="D163" i="2"/>
  <c r="F163" i="2" s="1"/>
  <c r="C164" i="2" s="1"/>
  <c r="G314" i="2" l="1"/>
  <c r="H313" i="2"/>
  <c r="I313" i="2" s="1"/>
  <c r="D164" i="2"/>
  <c r="F164" i="2" s="1"/>
  <c r="C165" i="2" s="1"/>
  <c r="G315" i="2" l="1"/>
  <c r="H314" i="2"/>
  <c r="I314" i="2" s="1"/>
  <c r="D165" i="2"/>
  <c r="F165" i="2"/>
  <c r="C166" i="2" s="1"/>
  <c r="G316" i="2" l="1"/>
  <c r="H315" i="2"/>
  <c r="I315" i="2" s="1"/>
  <c r="D166" i="2"/>
  <c r="F166" i="2" s="1"/>
  <c r="C167" i="2" s="1"/>
  <c r="G317" i="2" l="1"/>
  <c r="H316" i="2"/>
  <c r="I316" i="2" s="1"/>
  <c r="D167" i="2"/>
  <c r="F167" i="2" s="1"/>
  <c r="C168" i="2" s="1"/>
  <c r="G318" i="2" l="1"/>
  <c r="H317" i="2"/>
  <c r="I317" i="2" s="1"/>
  <c r="D168" i="2"/>
  <c r="F168" i="2" s="1"/>
  <c r="C169" i="2" s="1"/>
  <c r="G319" i="2" l="1"/>
  <c r="H318" i="2"/>
  <c r="I318" i="2" s="1"/>
  <c r="D169" i="2"/>
  <c r="F169" i="2" s="1"/>
  <c r="C170" i="2" s="1"/>
  <c r="G320" i="2" l="1"/>
  <c r="H319" i="2"/>
  <c r="I319" i="2" s="1"/>
  <c r="D170" i="2"/>
  <c r="F170" i="2" s="1"/>
  <c r="C171" i="2" s="1"/>
  <c r="G321" i="2" l="1"/>
  <c r="H320" i="2"/>
  <c r="I320" i="2" s="1"/>
  <c r="D171" i="2"/>
  <c r="F171" i="2" s="1"/>
  <c r="C172" i="2" s="1"/>
  <c r="G322" i="2" l="1"/>
  <c r="H321" i="2"/>
  <c r="I321" i="2" s="1"/>
  <c r="D172" i="2"/>
  <c r="F172" i="2" s="1"/>
  <c r="C173" i="2" s="1"/>
  <c r="G323" i="2" l="1"/>
  <c r="H322" i="2"/>
  <c r="I322" i="2" s="1"/>
  <c r="D173" i="2"/>
  <c r="D174" i="2" s="1"/>
  <c r="F173" i="2"/>
  <c r="G324" i="2" l="1"/>
  <c r="H324" i="2" s="1"/>
  <c r="H323" i="2"/>
  <c r="I323" i="2" s="1"/>
  <c r="I324" i="2" l="1"/>
  <c r="I325" i="2" s="1"/>
</calcChain>
</file>

<file path=xl/sharedStrings.xml><?xml version="1.0" encoding="utf-8"?>
<sst xmlns="http://schemas.openxmlformats.org/spreadsheetml/2006/main" count="369" uniqueCount="168">
  <si>
    <t>EL</t>
  </si>
  <si>
    <t>COSTO AMORTIZADO</t>
  </si>
  <si>
    <t>EN LAS NIIF</t>
  </si>
  <si>
    <t>El costo amortizado</t>
  </si>
  <si>
    <t>DIPLOMADO PRÁCTICO DE NIIF</t>
  </si>
  <si>
    <t>Inicio:</t>
  </si>
  <si>
    <t>Jueves 29 Agosto</t>
  </si>
  <si>
    <t>Dias</t>
  </si>
  <si>
    <t>Miercoles y Jueves</t>
  </si>
  <si>
    <t>Hora:</t>
  </si>
  <si>
    <t>7 PM - 10 PM</t>
  </si>
  <si>
    <t>Sesiones</t>
  </si>
  <si>
    <t>26 sesiones</t>
  </si>
  <si>
    <t>Modo</t>
  </si>
  <si>
    <t>Virtual en vivo por zoom</t>
  </si>
  <si>
    <t>Estilo</t>
  </si>
  <si>
    <t>100% práctica total</t>
  </si>
  <si>
    <t>Préstamo por pagar</t>
  </si>
  <si>
    <t>Tasa</t>
  </si>
  <si>
    <t>Plazo en meses</t>
  </si>
  <si>
    <t>Comisión</t>
  </si>
  <si>
    <t>Cobro (Prin + Int)</t>
  </si>
  <si>
    <t>NIC 1:</t>
  </si>
  <si>
    <t xml:space="preserve">Para medir correctamente la porción </t>
  </si>
  <si>
    <t>Largo plazo</t>
  </si>
  <si>
    <t>Corto plazo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</si>
  <si>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</si>
  <si>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</si>
  <si>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</si>
  <si>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</si>
  <si>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</si>
  <si>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</si>
  <si>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</si>
  <si>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</si>
  <si>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</si>
  <si>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</si>
  <si>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</si>
  <si>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</si>
  <si>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Esto está MAL</t>
  </si>
  <si>
    <t>Has vivido engañado</t>
  </si>
  <si>
    <t>Has vivido engañada</t>
  </si>
  <si>
    <t>Sustancia sobre forma</t>
  </si>
  <si>
    <t>Escencia sobre forma</t>
  </si>
  <si>
    <t>Tasa Efectiva</t>
  </si>
  <si>
    <t>S. Inicial</t>
  </si>
  <si>
    <t>(+) Intereses</t>
  </si>
  <si>
    <t>(-) Pagos</t>
  </si>
  <si>
    <t>= S.Final</t>
  </si>
  <si>
    <t>Registros contables:</t>
  </si>
  <si>
    <t>Efectivo</t>
  </si>
  <si>
    <t>Prestamo por pagar</t>
  </si>
  <si>
    <t>D</t>
  </si>
  <si>
    <t>H</t>
  </si>
  <si>
    <t>Reconocimiento inicial</t>
  </si>
  <si>
    <t>Gasto financiero</t>
  </si>
  <si>
    <t>Flujos de efectivo:</t>
  </si>
  <si>
    <t>Cuanto recibimos del Banco</t>
  </si>
  <si>
    <t>Cuanto pagaremos al Banco</t>
  </si>
  <si>
    <t>REAL</t>
  </si>
  <si>
    <t>Comisión inicial</t>
  </si>
  <si>
    <t>CP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</si>
  <si>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</si>
  <si>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</si>
  <si>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</si>
  <si>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</si>
  <si>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</si>
  <si>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</si>
  <si>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</si>
  <si>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</si>
  <si>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</si>
  <si>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</si>
  <si>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</si>
  <si>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</si>
  <si>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LP</t>
  </si>
  <si>
    <t>NIC 7:</t>
  </si>
  <si>
    <t>Presentar el pago de préstamos (separados principal e intereses)</t>
  </si>
  <si>
    <t>NIC 7 ACTUAL</t>
  </si>
  <si>
    <t>Los intereses</t>
  </si>
  <si>
    <t>Operación</t>
  </si>
  <si>
    <t>Finamiento</t>
  </si>
  <si>
    <t>NIC 7 (2027)</t>
  </si>
  <si>
    <t>Estamo de flujos de efectivo:</t>
  </si>
  <si>
    <t>Actividad de financiamiento</t>
  </si>
  <si>
    <t>Pago de intereses</t>
  </si>
  <si>
    <t>Pago de prestamos</t>
  </si>
  <si>
    <t>NIC 8:</t>
  </si>
  <si>
    <t>Costo amortizado para errores en prestamos</t>
  </si>
  <si>
    <t>Gasto diferido</t>
  </si>
  <si>
    <t>MAL</t>
  </si>
  <si>
    <t>NIC 10:</t>
  </si>
  <si>
    <t>Eventos posteriores del costo amortizado</t>
  </si>
  <si>
    <t>Los eventos posteriores de negociación de deudas financieras no afectan</t>
  </si>
  <si>
    <t>la presentacion de lo spasivos financieros, la porcion corriente y no corriente se</t>
  </si>
  <si>
    <t>mantienen</t>
  </si>
  <si>
    <t>las negociaciones posteriores para diferir los pagos por plazos mayores a 12 meses son</t>
  </si>
  <si>
    <t>materia de REVELACION, no se ajusta los EEFF</t>
  </si>
  <si>
    <t>NIC 12:</t>
  </si>
  <si>
    <t>El costo amortizado con el impuesto diferido</t>
  </si>
  <si>
    <t xml:space="preserve">NOMINAL </t>
  </si>
  <si>
    <t>TASA CUPON</t>
  </si>
  <si>
    <t>CUPONES</t>
  </si>
  <si>
    <t>COSTO DE TRANSACCIÓN</t>
  </si>
  <si>
    <t>EFECTIVO OBTENIDO</t>
  </si>
  <si>
    <t>Flujos del Bono</t>
  </si>
  <si>
    <t>Costos Trans</t>
  </si>
  <si>
    <t>Cupon</t>
  </si>
  <si>
    <t>Nominal</t>
  </si>
  <si>
    <t>TIR</t>
  </si>
  <si>
    <t>S Inicial</t>
  </si>
  <si>
    <t>Costo Fin</t>
  </si>
  <si>
    <t xml:space="preserve">Pagos </t>
  </si>
  <si>
    <t>S Final</t>
  </si>
  <si>
    <t>DIPLOMADO + + + + + + + PRACTICO NIIF</t>
  </si>
  <si>
    <t>COMIENZA: 29 AGOSTO</t>
  </si>
  <si>
    <t>26 SESIONES 100% EXCEL</t>
  </si>
  <si>
    <t>MIERCOLES Y JUEVES</t>
  </si>
  <si>
    <t>7 A 10 PM</t>
  </si>
  <si>
    <t>Principal</t>
  </si>
  <si>
    <t>Interes</t>
  </si>
  <si>
    <t>CONTRATO = BANCO = EFECTOS TRIBUTARIOS</t>
  </si>
  <si>
    <t>TRIBUTARIO</t>
  </si>
  <si>
    <t>EFECTOS NIIF</t>
  </si>
  <si>
    <t>VERDAD</t>
  </si>
  <si>
    <t>NIIF =</t>
  </si>
  <si>
    <t>D1</t>
  </si>
  <si>
    <t>D2</t>
  </si>
  <si>
    <t>D3</t>
  </si>
  <si>
    <t>Plazo</t>
  </si>
  <si>
    <t>Pago</t>
  </si>
  <si>
    <t>Cuota</t>
  </si>
  <si>
    <t>Principal (estado de cuenta)</t>
  </si>
  <si>
    <t>TAX</t>
  </si>
  <si>
    <t>Gasto</t>
  </si>
  <si>
    <t>NIIF</t>
  </si>
  <si>
    <t>TOTAL</t>
  </si>
  <si>
    <t>Diferen</t>
  </si>
  <si>
    <t>Temporal</t>
  </si>
  <si>
    <t>DIFEREN</t>
  </si>
  <si>
    <t>TEMPORARIA</t>
  </si>
  <si>
    <t>PASIVO</t>
  </si>
  <si>
    <t>IRD</t>
  </si>
  <si>
    <t>VARIAC</t>
  </si>
  <si>
    <t>EN EL</t>
  </si>
  <si>
    <t>COSTO AMORTIZADO PARA PRESTAMOS</t>
  </si>
  <si>
    <t>IMPORTE NOMINAL</t>
  </si>
  <si>
    <t>COMISIÓN DESEMB</t>
  </si>
  <si>
    <t>PLAZO</t>
  </si>
  <si>
    <t>Princip</t>
  </si>
  <si>
    <t>Intereses</t>
  </si>
  <si>
    <t>TRANSFERENCIA DEL BANCO</t>
  </si>
  <si>
    <t>FLUJO DE ENTRADA</t>
  </si>
  <si>
    <t>FLUJOS DE SALIDA</t>
  </si>
  <si>
    <t>INTERES</t>
  </si>
  <si>
    <t>EL COSTO AMORTIZADO UTILIZANDO LA TASA EFECTIVA</t>
  </si>
  <si>
    <t>NIIF9 /NIIF PARA PYMES</t>
  </si>
  <si>
    <t>EFECTIVO RECIBIDO</t>
  </si>
  <si>
    <t>PAGO</t>
  </si>
  <si>
    <t>TASA EFECTIVA (VERDADERA)</t>
  </si>
  <si>
    <t>TASA FALSA (MAS QUE TU EX)</t>
  </si>
  <si>
    <t>Saldo</t>
  </si>
  <si>
    <t>Mes 1</t>
  </si>
  <si>
    <t>Mes 2</t>
  </si>
  <si>
    <t>Mes 3</t>
  </si>
  <si>
    <t>Tributarios</t>
  </si>
  <si>
    <t>Comision</t>
  </si>
  <si>
    <t>total</t>
  </si>
  <si>
    <t>Diferencias</t>
  </si>
  <si>
    <t>= +51 + 959 - 818 * 593 AAAAAAAAAAAA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</si>
</sst>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%"/>
    <numFmt numFmtId="165" formatCode="0.0000%"/>
    <numFmt numFmtId="167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7" fillId="0" borderId="0" xfId="0" applyFont="1"/>
    <xf numFmtId="0" fontId="3" fillId="4" borderId="0" xfId="0" applyFont="1" applyFill="1"/>
    <xf numFmtId="0" fontId="3" fillId="5" borderId="0" xfId="0" applyFont="1" applyFill="1"/>
    <xf numFmtId="0" fontId="8" fillId="6" borderId="0" xfId="0" applyFont="1" applyFill="1"/>
    <xf numFmtId="0" fontId="9" fillId="6" borderId="0" xfId="0" applyFont="1" applyFill="1"/>
    <xf numFmtId="3" fontId="3" fillId="0" borderId="0" xfId="0" applyNumberFormat="1" applyFont="1"/>
    <xf numFmtId="0" fontId="9" fillId="7" borderId="0" xfId="0" applyFont="1" applyFill="1"/>
    <xf numFmtId="0" fontId="9" fillId="8" borderId="0" xfId="0" applyFont="1" applyFill="1"/>
    <xf numFmtId="3" fontId="9" fillId="8" borderId="0" xfId="0" applyNumberFormat="1" applyFont="1" applyFill="1"/>
    <xf numFmtId="3" fontId="7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14" fillId="0" borderId="0" xfId="0" applyNumberFormat="1" applyFont="1"/>
    <xf numFmtId="0" fontId="14" fillId="0" borderId="0" xfId="0" applyFont="1"/>
    <xf numFmtId="0" fontId="15" fillId="9" borderId="0" xfId="0" applyFont="1" applyFill="1"/>
    <xf numFmtId="0" fontId="9" fillId="9" borderId="0" xfId="0" applyFont="1" applyFill="1"/>
    <xf numFmtId="0" fontId="8" fillId="10" borderId="0" xfId="0" applyFont="1" applyFill="1" applyAlignment="1">
      <alignment horizontal="center"/>
    </xf>
    <xf numFmtId="0" fontId="8" fillId="10" borderId="0" xfId="0" quotePrefix="1" applyFont="1" applyFill="1" applyAlignment="1">
      <alignment horizontal="center"/>
    </xf>
    <xf numFmtId="3" fontId="14" fillId="0" borderId="0" xfId="0" applyNumberFormat="1" applyFont="1"/>
    <xf numFmtId="3" fontId="16" fillId="3" borderId="0" xfId="0" applyNumberFormat="1" applyFont="1" applyFill="1"/>
    <xf numFmtId="0" fontId="3" fillId="0" borderId="0" xfId="0" applyFont="1" applyAlignment="1">
      <alignment horizontal="center"/>
    </xf>
    <xf numFmtId="0" fontId="17" fillId="0" borderId="0" xfId="0" applyFont="1"/>
    <xf numFmtId="0" fontId="7" fillId="11" borderId="2" xfId="0" applyFont="1" applyFill="1" applyBorder="1"/>
    <xf numFmtId="0" fontId="7" fillId="11" borderId="3" xfId="0" applyFont="1" applyFill="1" applyBorder="1"/>
    <xf numFmtId="3" fontId="7" fillId="11" borderId="4" xfId="0" applyNumberFormat="1" applyFont="1" applyFill="1" applyBorder="1"/>
    <xf numFmtId="0" fontId="8" fillId="7" borderId="0" xfId="0" applyFont="1" applyFill="1"/>
    <xf numFmtId="0" fontId="8" fillId="7" borderId="0" xfId="0" applyFont="1" applyFill="1" applyAlignment="1">
      <alignment horizontal="center"/>
    </xf>
    <xf numFmtId="3" fontId="7" fillId="11" borderId="1" xfId="0" applyNumberFormat="1" applyFont="1" applyFill="1" applyBorder="1"/>
    <xf numFmtId="0" fontId="3" fillId="12" borderId="5" xfId="0" applyFont="1" applyFill="1" applyBorder="1"/>
    <xf numFmtId="0" fontId="3" fillId="12" borderId="6" xfId="0" applyFont="1" applyFill="1" applyBorder="1"/>
    <xf numFmtId="0" fontId="3" fillId="12" borderId="8" xfId="0" applyFont="1" applyFill="1" applyBorder="1"/>
    <xf numFmtId="0" fontId="3" fillId="12" borderId="9" xfId="0" applyFont="1" applyFill="1" applyBorder="1"/>
    <xf numFmtId="3" fontId="14" fillId="12" borderId="0" xfId="0" applyNumberFormat="1" applyFont="1" applyFill="1"/>
    <xf numFmtId="0" fontId="7" fillId="12" borderId="2" xfId="0" applyFont="1" applyFill="1" applyBorder="1"/>
    <xf numFmtId="0" fontId="7" fillId="12" borderId="3" xfId="0" applyFont="1" applyFill="1" applyBorder="1"/>
    <xf numFmtId="3" fontId="7" fillId="12" borderId="4" xfId="0" applyNumberFormat="1" applyFont="1" applyFill="1" applyBorder="1"/>
    <xf numFmtId="0" fontId="18" fillId="0" borderId="0" xfId="0" applyFont="1"/>
    <xf numFmtId="3" fontId="7" fillId="12" borderId="1" xfId="0" applyNumberFormat="1" applyFont="1" applyFill="1" applyBorder="1"/>
    <xf numFmtId="3" fontId="7" fillId="12" borderId="10" xfId="0" applyNumberFormat="1" applyFont="1" applyFill="1" applyBorder="1"/>
    <xf numFmtId="3" fontId="7" fillId="12" borderId="11" xfId="0" applyNumberFormat="1" applyFont="1" applyFill="1" applyBorder="1"/>
    <xf numFmtId="0" fontId="3" fillId="11" borderId="0" xfId="0" applyFont="1" applyFill="1"/>
    <xf numFmtId="0" fontId="8" fillId="6" borderId="2" xfId="0" applyFont="1" applyFill="1" applyBorder="1"/>
    <xf numFmtId="0" fontId="7" fillId="11" borderId="4" xfId="0" applyFont="1" applyFill="1" applyBorder="1"/>
    <xf numFmtId="0" fontId="7" fillId="11" borderId="0" xfId="0" applyFont="1" applyFill="1" applyAlignment="1">
      <alignment horizontal="center"/>
    </xf>
    <xf numFmtId="0" fontId="3" fillId="4" borderId="5" xfId="0" applyFont="1" applyFill="1" applyBorder="1"/>
    <xf numFmtId="0" fontId="3" fillId="4" borderId="6" xfId="0" applyFont="1" applyFill="1" applyBorder="1"/>
    <xf numFmtId="3" fontId="14" fillId="4" borderId="6" xfId="0" applyNumberFormat="1" applyFont="1" applyFill="1" applyBorder="1"/>
    <xf numFmtId="3" fontId="3" fillId="4" borderId="6" xfId="0" applyNumberFormat="1" applyFont="1" applyFill="1" applyBorder="1"/>
    <xf numFmtId="3" fontId="3" fillId="4" borderId="7" xfId="0" applyNumberFormat="1" applyFont="1" applyFill="1" applyBorder="1"/>
    <xf numFmtId="0" fontId="3" fillId="4" borderId="12" xfId="0" applyFont="1" applyFill="1" applyBorder="1"/>
    <xf numFmtId="3" fontId="14" fillId="4" borderId="0" xfId="0" applyNumberFormat="1" applyFont="1" applyFill="1"/>
    <xf numFmtId="3" fontId="3" fillId="4" borderId="0" xfId="0" applyNumberFormat="1" applyFont="1" applyFill="1"/>
    <xf numFmtId="3" fontId="3" fillId="4" borderId="13" xfId="0" applyNumberFormat="1" applyFont="1" applyFill="1" applyBorder="1"/>
    <xf numFmtId="0" fontId="3" fillId="4" borderId="8" xfId="0" applyFont="1" applyFill="1" applyBorder="1"/>
    <xf numFmtId="0" fontId="3" fillId="4" borderId="9" xfId="0" applyFont="1" applyFill="1" applyBorder="1"/>
    <xf numFmtId="3" fontId="14" fillId="4" borderId="9" xfId="0" applyNumberFormat="1" applyFont="1" applyFill="1" applyBorder="1"/>
    <xf numFmtId="3" fontId="3" fillId="4" borderId="9" xfId="0" applyNumberFormat="1" applyFont="1" applyFill="1" applyBorder="1"/>
    <xf numFmtId="3" fontId="11" fillId="14" borderId="0" xfId="0" applyNumberFormat="1" applyFont="1" applyFill="1"/>
    <xf numFmtId="3" fontId="7" fillId="13" borderId="1" xfId="0" applyNumberFormat="1" applyFont="1" applyFill="1" applyBorder="1"/>
    <xf numFmtId="0" fontId="7" fillId="13" borderId="11" xfId="0" applyFont="1" applyFill="1" applyBorder="1"/>
    <xf numFmtId="3" fontId="14" fillId="13" borderId="1" xfId="0" applyNumberFormat="1" applyFont="1" applyFill="1" applyBorder="1"/>
    <xf numFmtId="0" fontId="14" fillId="13" borderId="1" xfId="0" applyFont="1" applyFill="1" applyBorder="1"/>
    <xf numFmtId="3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165" fontId="2" fillId="13" borderId="0" xfId="0" applyNumberFormat="1" applyFont="1" applyFill="1"/>
    <xf numFmtId="3" fontId="0" fillId="13" borderId="0" xfId="0" applyNumberFormat="1" applyFill="1"/>
    <xf numFmtId="0" fontId="2" fillId="15" borderId="0" xfId="0" applyFont="1" applyFill="1" applyAlignment="1">
      <alignment horizontal="center"/>
    </xf>
    <xf numFmtId="0" fontId="0" fillId="15" borderId="0" xfId="0" applyFill="1"/>
    <xf numFmtId="3" fontId="0" fillId="15" borderId="0" xfId="0" applyNumberFormat="1" applyFill="1"/>
    <xf numFmtId="9" fontId="0" fillId="15" borderId="0" xfId="1" applyFont="1" applyFill="1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19" fillId="2" borderId="0" xfId="0" applyFont="1" applyFill="1"/>
    <xf numFmtId="0" fontId="20" fillId="0" borderId="0" xfId="0" applyFont="1"/>
    <xf numFmtId="0" fontId="19" fillId="16" borderId="0" xfId="0" applyFont="1" applyFill="1"/>
    <xf numFmtId="0" fontId="3" fillId="16" borderId="0" xfId="0" applyFont="1" applyFill="1"/>
    <xf numFmtId="0" fontId="8" fillId="16" borderId="0" xfId="0" applyFont="1" applyFill="1"/>
    <xf numFmtId="3" fontId="8" fillId="16" borderId="0" xfId="0" applyNumberFormat="1" applyFont="1" applyFill="1"/>
    <xf numFmtId="164" fontId="8" fillId="16" borderId="0" xfId="0" applyNumberFormat="1" applyFont="1" applyFill="1"/>
    <xf numFmtId="0" fontId="9" fillId="16" borderId="0" xfId="0" applyFont="1" applyFill="1"/>
    <xf numFmtId="3" fontId="9" fillId="16" borderId="0" xfId="0" applyNumberFormat="1" applyFont="1" applyFill="1"/>
    <xf numFmtId="0" fontId="7" fillId="0" borderId="0" xfId="0" applyFont="1" applyAlignment="1">
      <alignment horizontal="center"/>
    </xf>
    <xf numFmtId="0" fontId="21" fillId="13" borderId="0" xfId="0" applyFont="1" applyFill="1" applyAlignment="1">
      <alignment horizontal="center"/>
    </xf>
    <xf numFmtId="0" fontId="21" fillId="9" borderId="0" xfId="0" applyFont="1" applyFill="1" applyAlignment="1">
      <alignment horizontal="center"/>
    </xf>
    <xf numFmtId="0" fontId="21" fillId="12" borderId="0" xfId="0" applyFont="1" applyFill="1"/>
    <xf numFmtId="3" fontId="21" fillId="12" borderId="0" xfId="0" applyNumberFormat="1" applyFont="1" applyFill="1"/>
    <xf numFmtId="164" fontId="21" fillId="12" borderId="0" xfId="0" applyNumberFormat="1" applyFont="1" applyFill="1"/>
    <xf numFmtId="0" fontId="8" fillId="16" borderId="0" xfId="0" applyFont="1" applyFill="1" applyAlignment="1">
      <alignment horizontal="right"/>
    </xf>
    <xf numFmtId="3" fontId="7" fillId="11" borderId="0" xfId="0" applyNumberFormat="1" applyFont="1" applyFill="1"/>
    <xf numFmtId="0" fontId="3" fillId="11" borderId="3" xfId="0" applyFont="1" applyFill="1" applyBorder="1"/>
    <xf numFmtId="0" fontId="3" fillId="11" borderId="4" xfId="0" applyFont="1" applyFill="1" applyBorder="1"/>
    <xf numFmtId="0" fontId="8" fillId="17" borderId="2" xfId="0" applyFont="1" applyFill="1" applyBorder="1"/>
    <xf numFmtId="0" fontId="9" fillId="17" borderId="3" xfId="0" applyFont="1" applyFill="1" applyBorder="1"/>
    <xf numFmtId="0" fontId="9" fillId="17" borderId="4" xfId="0" applyFont="1" applyFill="1" applyBorder="1"/>
    <xf numFmtId="3" fontId="8" fillId="17" borderId="0" xfId="0" applyNumberFormat="1" applyFont="1" applyFill="1"/>
    <xf numFmtId="0" fontId="8" fillId="18" borderId="0" xfId="0" applyFont="1" applyFill="1" applyAlignment="1">
      <alignment horizontal="center"/>
    </xf>
    <xf numFmtId="0" fontId="21" fillId="11" borderId="0" xfId="0" applyFont="1" applyFill="1" applyAlignment="1">
      <alignment horizontal="center"/>
    </xf>
    <xf numFmtId="3" fontId="21" fillId="11" borderId="1" xfId="0" applyNumberFormat="1" applyFont="1" applyFill="1" applyBorder="1" applyAlignment="1">
      <alignment horizontal="center"/>
    </xf>
    <xf numFmtId="3" fontId="8" fillId="17" borderId="1" xfId="0" applyNumberFormat="1" applyFont="1" applyFill="1" applyBorder="1"/>
    <xf numFmtId="3" fontId="8" fillId="19" borderId="0" xfId="0" applyNumberFormat="1" applyFont="1" applyFill="1" applyAlignment="1">
      <alignment horizontal="center"/>
    </xf>
    <xf numFmtId="0" fontId="8" fillId="19" borderId="0" xfId="0" applyFont="1" applyFill="1" applyAlignment="1">
      <alignment horizontal="center"/>
    </xf>
    <xf numFmtId="9" fontId="8" fillId="18" borderId="0" xfId="0" applyNumberFormat="1" applyFont="1" applyFill="1" applyAlignment="1">
      <alignment horizontal="center"/>
    </xf>
    <xf numFmtId="0" fontId="22" fillId="0" borderId="0" xfId="0" applyFont="1"/>
    <xf numFmtId="0" fontId="3" fillId="13" borderId="5" xfId="0" applyFont="1" applyFill="1" applyBorder="1"/>
    <xf numFmtId="0" fontId="3" fillId="13" borderId="6" xfId="0" applyFont="1" applyFill="1" applyBorder="1"/>
    <xf numFmtId="0" fontId="3" fillId="13" borderId="12" xfId="0" applyFont="1" applyFill="1" applyBorder="1"/>
    <xf numFmtId="0" fontId="3" fillId="13" borderId="0" xfId="0" applyFont="1" applyFill="1" applyBorder="1"/>
    <xf numFmtId="0" fontId="3" fillId="13" borderId="13" xfId="0" applyFont="1" applyFill="1" applyBorder="1"/>
    <xf numFmtId="0" fontId="3" fillId="13" borderId="8" xfId="0" applyFont="1" applyFill="1" applyBorder="1"/>
    <xf numFmtId="0" fontId="3" fillId="13" borderId="9" xfId="0" applyFont="1" applyFill="1" applyBorder="1"/>
    <xf numFmtId="167" fontId="7" fillId="13" borderId="2" xfId="2" applyNumberFormat="1" applyFont="1" applyFill="1" applyBorder="1"/>
    <xf numFmtId="167" fontId="7" fillId="13" borderId="3" xfId="2" applyNumberFormat="1" applyFont="1" applyFill="1" applyBorder="1"/>
    <xf numFmtId="167" fontId="7" fillId="13" borderId="4" xfId="2" applyNumberFormat="1" applyFont="1" applyFill="1" applyBorder="1"/>
    <xf numFmtId="167" fontId="3" fillId="0" borderId="0" xfId="0" applyNumberFormat="1" applyFont="1"/>
    <xf numFmtId="0" fontId="7" fillId="9" borderId="2" xfId="0" applyFont="1" applyFill="1" applyBorder="1"/>
    <xf numFmtId="0" fontId="7" fillId="9" borderId="3" xfId="0" applyFont="1" applyFill="1" applyBorder="1"/>
    <xf numFmtId="167" fontId="7" fillId="9" borderId="1" xfId="0" applyNumberFormat="1" applyFont="1" applyFill="1" applyBorder="1"/>
    <xf numFmtId="0" fontId="3" fillId="0" borderId="12" xfId="0" applyFont="1" applyBorder="1"/>
    <xf numFmtId="3" fontId="7" fillId="0" borderId="13" xfId="0" applyNumberFormat="1" applyFont="1" applyBorder="1"/>
    <xf numFmtId="0" fontId="3" fillId="0" borderId="8" xfId="0" applyFont="1" applyBorder="1"/>
    <xf numFmtId="3" fontId="7" fillId="0" borderId="14" xfId="0" applyNumberFormat="1" applyFont="1" applyBorder="1"/>
    <xf numFmtId="0" fontId="3" fillId="0" borderId="2" xfId="0" applyFont="1" applyBorder="1"/>
    <xf numFmtId="3" fontId="7" fillId="0" borderId="4" xfId="0" applyNumberFormat="1" applyFont="1" applyBorder="1"/>
    <xf numFmtId="0" fontId="7" fillId="0" borderId="4" xfId="0" applyFont="1" applyBorder="1" applyAlignment="1">
      <alignment horizontal="center"/>
    </xf>
    <xf numFmtId="3" fontId="3" fillId="13" borderId="7" xfId="0" applyNumberFormat="1" applyFont="1" applyFill="1" applyBorder="1"/>
    <xf numFmtId="9" fontId="3" fillId="13" borderId="13" xfId="0" applyNumberFormat="1" applyFont="1" applyFill="1" applyBorder="1"/>
    <xf numFmtId="9" fontId="3" fillId="13" borderId="14" xfId="0" applyNumberFormat="1" applyFont="1" applyFill="1" applyBorder="1"/>
    <xf numFmtId="167" fontId="3" fillId="13" borderId="13" xfId="2" applyNumberFormat="1" applyFont="1" applyFill="1" applyBorder="1"/>
    <xf numFmtId="10" fontId="3" fillId="13" borderId="14" xfId="0" applyNumberFormat="1" applyFont="1" applyFill="1" applyBorder="1"/>
    <xf numFmtId="3" fontId="3" fillId="20" borderId="0" xfId="0" applyNumberFormat="1" applyFont="1" applyFill="1" applyBorder="1"/>
    <xf numFmtId="3" fontId="3" fillId="20" borderId="9" xfId="0" applyNumberFormat="1" applyFont="1" applyFill="1" applyBorder="1"/>
    <xf numFmtId="0" fontId="7" fillId="20" borderId="3" xfId="0" applyFont="1" applyFill="1" applyBorder="1" applyAlignment="1">
      <alignment horizontal="center"/>
    </xf>
    <xf numFmtId="3" fontId="7" fillId="20" borderId="3" xfId="0" applyNumberFormat="1" applyFont="1" applyFill="1" applyBorder="1"/>
    <xf numFmtId="0" fontId="7" fillId="21" borderId="3" xfId="0" applyFont="1" applyFill="1" applyBorder="1" applyAlignment="1">
      <alignment horizontal="center"/>
    </xf>
    <xf numFmtId="3" fontId="3" fillId="21" borderId="0" xfId="0" applyNumberFormat="1" applyFont="1" applyFill="1" applyBorder="1"/>
    <xf numFmtId="3" fontId="3" fillId="21" borderId="9" xfId="0" applyNumberFormat="1" applyFont="1" applyFill="1" applyBorder="1"/>
    <xf numFmtId="3" fontId="7" fillId="21" borderId="3" xfId="0" applyNumberFormat="1" applyFont="1" applyFill="1" applyBorder="1"/>
    <xf numFmtId="0" fontId="7" fillId="22" borderId="3" xfId="0" applyFont="1" applyFill="1" applyBorder="1" applyAlignment="1">
      <alignment horizontal="center"/>
    </xf>
    <xf numFmtId="3" fontId="3" fillId="22" borderId="0" xfId="0" applyNumberFormat="1" applyFont="1" applyFill="1" applyBorder="1"/>
    <xf numFmtId="3" fontId="3" fillId="22" borderId="9" xfId="0" applyNumberFormat="1" applyFont="1" applyFill="1" applyBorder="1"/>
    <xf numFmtId="3" fontId="7" fillId="22" borderId="3" xfId="0" applyNumberFormat="1" applyFont="1" applyFill="1" applyBorder="1"/>
    <xf numFmtId="0" fontId="7" fillId="23" borderId="3" xfId="0" applyFont="1" applyFill="1" applyBorder="1" applyAlignment="1">
      <alignment horizontal="center"/>
    </xf>
    <xf numFmtId="3" fontId="3" fillId="23" borderId="0" xfId="0" applyNumberFormat="1" applyFont="1" applyFill="1" applyBorder="1"/>
    <xf numFmtId="3" fontId="3" fillId="23" borderId="9" xfId="0" applyNumberFormat="1" applyFont="1" applyFill="1" applyBorder="1"/>
    <xf numFmtId="3" fontId="7" fillId="23" borderId="3" xfId="0" applyNumberFormat="1" applyFont="1" applyFill="1" applyBorder="1"/>
    <xf numFmtId="0" fontId="7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7" fillId="3" borderId="8" xfId="0" applyFont="1" applyFill="1" applyBorder="1"/>
    <xf numFmtId="0" fontId="3" fillId="3" borderId="9" xfId="0" applyFont="1" applyFill="1" applyBorder="1"/>
    <xf numFmtId="0" fontId="3" fillId="3" borderId="14" xfId="0" applyFont="1" applyFill="1" applyBorder="1"/>
    <xf numFmtId="3" fontId="3" fillId="11" borderId="1" xfId="0" applyNumberFormat="1" applyFont="1" applyFill="1" applyBorder="1"/>
    <xf numFmtId="3" fontId="3" fillId="14" borderId="1" xfId="0" applyNumberFormat="1" applyFont="1" applyFill="1" applyBorder="1"/>
    <xf numFmtId="3" fontId="7" fillId="14" borderId="1" xfId="0" applyNumberFormat="1" applyFont="1" applyFill="1" applyBorder="1"/>
    <xf numFmtId="0" fontId="3" fillId="14" borderId="0" xfId="0" applyFont="1" applyFill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23" fillId="0" borderId="0" xfId="0" quotePrefix="1" applyFont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347383</xdr:colOff>
      <xdr:row>141</xdr:row>
      <xdr:rowOff>100853</xdr:rowOff>
    </xdr:from>
    <xdr:to>
      <xdr:col>13</xdr:col>
      <xdr:colOff>33618</xdr:colOff>
      <xdr:row>161</xdr:row>
      <xdr:rowOff>212912</xdr:rowOff>
    </xdr:to>
    <xdr:sp macro="" textlink="">
      <xdr:nvSpPr>
        <xdr:cNvPr id="3" name="Pergamino: vertical 2">
          <a:extLst>
            <a:ext uri="{FF2B5EF4-FFF2-40B4-BE49-F238E27FC236}">
              <a16:creationId xmlns:a16="http://schemas.microsoft.com/office/drawing/2014/main" id="{735AFF2F-AC91-C209-6074-E9297717FD0F}"/>
            </a:ext>
          </a:extLst>
        </xdr:cNvPr>
        <xdr:cNvSpPr/>
      </xdr:nvSpPr>
      <xdr:spPr>
        <a:xfrm>
          <a:off x="7373471" y="38357735"/>
          <a:ext cx="4628029" cy="5490883"/>
        </a:xfrm>
        <a:prstGeom prst="verticalScroll">
          <a:avLst/>
        </a:prstGeom>
        <a:solidFill>
          <a:schemeClr val="bg2">
            <a:lumMod val="25000"/>
          </a:schemeClr>
        </a:solidFill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800"/>
            <a:t>CONTRATO DE PRESTAMO CON EL BANCO</a:t>
          </a:r>
          <a:r>
            <a:rPr lang="es-PE" sz="1800" baseline="0"/>
            <a:t> DECREPITO DLE PERU</a:t>
          </a:r>
        </a:p>
        <a:p>
          <a:pPr algn="l"/>
          <a:endParaRPr lang="es-PE" sz="1800"/>
        </a:p>
        <a:p>
          <a:pPr algn="l"/>
          <a:r>
            <a:rPr lang="es-PE" sz="1800"/>
            <a:t>Articulo XXV: Covenants</a:t>
          </a:r>
        </a:p>
        <a:p>
          <a:pPr algn="l"/>
          <a:endParaRPr lang="es-PE" sz="1800"/>
        </a:p>
        <a:p>
          <a:pPr algn="l"/>
          <a:r>
            <a:rPr lang="es-PE" sz="1800"/>
            <a:t>La empresa debe mantener un ratio</a:t>
          </a:r>
          <a:r>
            <a:rPr lang="es-PE" sz="1800" baseline="0"/>
            <a:t> de liquidez mayor a 1.50 durante todo el plazo del contrato. De no hacerlo la deuda se torna exigible inmediatamente.</a:t>
          </a:r>
        </a:p>
        <a:p>
          <a:pPr algn="l"/>
          <a:endParaRPr lang="es-PE" sz="1800" baseline="0"/>
        </a:p>
        <a:p>
          <a:pPr algn="l"/>
          <a:r>
            <a:rPr lang="es-PE" sz="1800" baseline="0"/>
            <a:t>*****</a:t>
          </a:r>
        </a:p>
        <a:p>
          <a:pPr algn="l"/>
          <a:r>
            <a:rPr lang="es-PE" sz="1800" baseline="0"/>
            <a:t>Revisando los EEFF al 31.12.2024, se ha tomado conocimiento que el ratio de liquidez de la empresa es de 1.10.</a:t>
          </a:r>
          <a:endParaRPr lang="es-PE" sz="18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D6818-D3B1-4036-9138-812AC4574B8E}">
  <dimension ref="A1:G19"/>
  <sheetViews>
    <sheetView zoomScale="160" zoomScaleNormal="160" workbookViewId="0">
      <selection activeCell="D5" sqref="D5"/>
    </sheetView>
  </sheetViews>
  <sheetFormatPr baseColWidth="10" defaultRowHeight="24.75" x14ac:dyDescent="0.4"/>
  <cols>
    <col min="1" max="16384" width="11.42578125" style="81"/>
  </cols>
  <sheetData>
    <row r="1" spans="1:7" s="2" customFormat="1" ht="46.5" x14ac:dyDescent="0.7">
      <c r="A1" s="3" t="s">
        <v>0</v>
      </c>
      <c r="B1" s="4"/>
      <c r="C1" s="4"/>
      <c r="D1" s="4"/>
      <c r="E1" s="4"/>
      <c r="F1" s="4"/>
      <c r="G1" s="4"/>
    </row>
    <row r="2" spans="1:7" s="2" customFormat="1" ht="46.5" x14ac:dyDescent="0.7">
      <c r="A2" s="3" t="s">
        <v>1</v>
      </c>
      <c r="B2" s="4"/>
      <c r="C2" s="4"/>
      <c r="D2" s="4"/>
      <c r="E2" s="4"/>
      <c r="F2" s="4"/>
      <c r="G2" s="4"/>
    </row>
    <row r="3" spans="1:7" s="2" customFormat="1" ht="46.5" x14ac:dyDescent="0.7">
      <c r="A3" s="3" t="s">
        <v>2</v>
      </c>
      <c r="B3" s="4"/>
      <c r="C3" s="4"/>
      <c r="D3" s="4"/>
      <c r="E3" s="4"/>
      <c r="F3" s="4"/>
      <c r="G3" s="4"/>
    </row>
    <row r="4" spans="1:7" x14ac:dyDescent="0.4">
      <c r="A4" s="80"/>
      <c r="B4" s="80"/>
      <c r="C4" s="80"/>
      <c r="D4" s="80"/>
      <c r="E4" s="80"/>
      <c r="F4" s="80"/>
      <c r="G4" s="80"/>
    </row>
    <row r="5" spans="1:7" x14ac:dyDescent="0.4">
      <c r="A5" s="82" t="s">
        <v>112</v>
      </c>
      <c r="B5" s="82"/>
      <c r="C5" s="82"/>
      <c r="D5" s="82"/>
      <c r="E5" s="82"/>
      <c r="F5" s="82"/>
      <c r="G5" s="82"/>
    </row>
    <row r="6" spans="1:7" x14ac:dyDescent="0.4">
      <c r="A6" s="82" t="s">
        <v>113</v>
      </c>
      <c r="B6" s="82"/>
      <c r="C6" s="82"/>
      <c r="D6" s="82"/>
      <c r="E6" s="82"/>
      <c r="F6" s="82"/>
      <c r="G6" s="82"/>
    </row>
    <row r="7" spans="1:7" x14ac:dyDescent="0.4">
      <c r="A7" s="82" t="s">
        <v>114</v>
      </c>
      <c r="B7" s="82"/>
      <c r="C7" s="82"/>
      <c r="D7" s="82"/>
      <c r="E7" s="82"/>
      <c r="F7" s="82"/>
      <c r="G7" s="82"/>
    </row>
    <row r="8" spans="1:7" x14ac:dyDescent="0.4">
      <c r="A8" s="82" t="s">
        <v>115</v>
      </c>
      <c r="B8" s="82"/>
      <c r="C8" s="82"/>
      <c r="D8" s="82"/>
      <c r="E8" s="82"/>
      <c r="F8" s="82"/>
      <c r="G8" s="82"/>
    </row>
    <row r="9" spans="1:7" x14ac:dyDescent="0.4">
      <c r="A9" s="82" t="s">
        <v>116</v>
      </c>
      <c r="B9" s="82"/>
      <c r="C9" s="82"/>
      <c r="D9" s="82"/>
      <c r="E9" s="82"/>
      <c r="F9" s="82"/>
      <c r="G9" s="82"/>
    </row>
    <row r="10" spans="1:7" x14ac:dyDescent="0.4">
      <c r="A10" s="80"/>
      <c r="B10" s="80"/>
      <c r="C10" s="80"/>
      <c r="D10" s="80"/>
      <c r="E10" s="80"/>
      <c r="F10" s="80"/>
      <c r="G10" s="80"/>
    </row>
    <row r="11" spans="1:7" x14ac:dyDescent="0.4">
      <c r="A11" s="80"/>
      <c r="B11" s="80"/>
      <c r="C11" s="80"/>
      <c r="D11" s="80"/>
      <c r="E11" s="80"/>
      <c r="F11" s="80"/>
      <c r="G11" s="80"/>
    </row>
    <row r="12" spans="1:7" x14ac:dyDescent="0.4">
      <c r="A12" s="80"/>
      <c r="B12" s="80"/>
      <c r="C12" s="80"/>
      <c r="D12" s="80"/>
      <c r="E12" s="80"/>
      <c r="F12" s="80"/>
      <c r="G12" s="80"/>
    </row>
    <row r="13" spans="1:7" x14ac:dyDescent="0.4">
      <c r="A13" s="80"/>
      <c r="B13" s="80"/>
      <c r="C13" s="80"/>
      <c r="D13" s="80"/>
      <c r="E13" s="80"/>
      <c r="F13" s="80"/>
      <c r="G13" s="80"/>
    </row>
    <row r="14" spans="1:7" x14ac:dyDescent="0.4">
      <c r="A14" s="80"/>
      <c r="B14" s="80"/>
      <c r="C14" s="80"/>
      <c r="D14" s="80"/>
      <c r="E14" s="80"/>
      <c r="F14" s="80"/>
      <c r="G14" s="80"/>
    </row>
    <row r="15" spans="1:7" x14ac:dyDescent="0.4">
      <c r="A15" s="80"/>
      <c r="B15" s="80"/>
      <c r="C15" s="80"/>
      <c r="D15" s="80"/>
      <c r="E15" s="80"/>
      <c r="F15" s="80"/>
      <c r="G15" s="80"/>
    </row>
    <row r="16" spans="1:7" x14ac:dyDescent="0.4">
      <c r="A16" s="80"/>
      <c r="B16" s="80"/>
      <c r="C16" s="80"/>
      <c r="D16" s="80"/>
      <c r="E16" s="80"/>
      <c r="F16" s="80"/>
      <c r="G16" s="80"/>
    </row>
    <row r="17" spans="1:7" x14ac:dyDescent="0.4">
      <c r="A17" s="80"/>
      <c r="B17" s="80"/>
      <c r="C17" s="80"/>
      <c r="D17" s="80"/>
      <c r="E17" s="80"/>
      <c r="F17" s="80"/>
      <c r="G17" s="80"/>
    </row>
    <row r="18" spans="1:7" x14ac:dyDescent="0.4">
      <c r="A18" s="80"/>
      <c r="B18" s="80"/>
      <c r="C18" s="80"/>
      <c r="D18" s="80"/>
      <c r="E18" s="80"/>
      <c r="F18" s="80"/>
      <c r="G18" s="80"/>
    </row>
    <row r="19" spans="1:7" x14ac:dyDescent="0.4">
      <c r="A19" s="80"/>
      <c r="B19" s="80"/>
      <c r="C19" s="80"/>
      <c r="D19" s="80"/>
      <c r="E19" s="80"/>
      <c r="F19" s="80"/>
      <c r="G19" s="8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8837A-9CED-47F3-A215-BDD72DCA98CF}">
  <dimension ref="A1:P376"/>
  <sheetViews>
    <sheetView tabSelected="1" topLeftCell="A363" zoomScale="85" zoomScaleNormal="85" workbookViewId="0">
      <selection activeCell="C381" sqref="C381"/>
    </sheetView>
  </sheetViews>
  <sheetFormatPr baseColWidth="10" defaultRowHeight="21" x14ac:dyDescent="0.35"/>
  <cols>
    <col min="1" max="1" width="16.42578125" style="1" customWidth="1"/>
    <col min="2" max="2" width="14.85546875" style="1" customWidth="1"/>
    <col min="3" max="3" width="17.140625" style="1" customWidth="1"/>
    <col min="4" max="4" width="17.85546875" style="1" customWidth="1"/>
    <col min="5" max="5" width="4.140625" style="1" customWidth="1"/>
    <col min="6" max="6" width="15.5703125" style="1" customWidth="1"/>
    <col min="7" max="7" width="21.5703125" style="1" customWidth="1"/>
    <col min="8" max="8" width="21.28515625" style="1" customWidth="1"/>
    <col min="9" max="9" width="16.7109375" style="1" customWidth="1"/>
    <col min="10" max="10" width="11.42578125" style="1"/>
    <col min="11" max="11" width="13.7109375" style="1" bestFit="1" customWidth="1"/>
    <col min="12" max="16384" width="11.42578125" style="1"/>
  </cols>
  <sheetData>
    <row r="1" spans="1:10" s="9" customFormat="1" x14ac:dyDescent="0.35">
      <c r="A1" s="8" t="s">
        <v>4</v>
      </c>
    </row>
    <row r="2" spans="1:10" s="7" customFormat="1" x14ac:dyDescent="0.35">
      <c r="A2" s="6" t="s">
        <v>5</v>
      </c>
      <c r="B2" s="7" t="s">
        <v>6</v>
      </c>
    </row>
    <row r="3" spans="1:10" s="7" customFormat="1" x14ac:dyDescent="0.35">
      <c r="A3" s="6" t="s">
        <v>7</v>
      </c>
      <c r="B3" s="7" t="s">
        <v>8</v>
      </c>
    </row>
    <row r="4" spans="1:10" s="7" customFormat="1" x14ac:dyDescent="0.35">
      <c r="A4" s="6" t="s">
        <v>9</v>
      </c>
      <c r="B4" s="7" t="s">
        <v>10</v>
      </c>
    </row>
    <row r="5" spans="1:10" s="7" customFormat="1" x14ac:dyDescent="0.35">
      <c r="A5" s="6" t="s">
        <v>11</v>
      </c>
      <c r="B5" s="7" t="s">
        <v>12</v>
      </c>
    </row>
    <row r="6" spans="1:10" s="7" customFormat="1" x14ac:dyDescent="0.35">
      <c r="A6" s="6" t="s">
        <v>13</v>
      </c>
      <c r="B6" s="7" t="s">
        <v>14</v>
      </c>
    </row>
    <row r="7" spans="1:10" s="7" customFormat="1" x14ac:dyDescent="0.35">
      <c r="A7" s="6" t="s">
        <v>15</v>
      </c>
      <c r="B7" s="7" t="s">
        <v>16</v>
      </c>
    </row>
    <row r="9" spans="1:10" s="21" customFormat="1" ht="31.5" x14ac:dyDescent="0.5">
      <c r="A9" s="20" t="s">
        <v>3</v>
      </c>
    </row>
    <row r="11" spans="1:10" x14ac:dyDescent="0.35">
      <c r="A11" s="19" t="s">
        <v>17</v>
      </c>
      <c r="B11" s="19"/>
      <c r="C11" s="19"/>
      <c r="D11" s="24">
        <v>1000000</v>
      </c>
      <c r="F11" s="5" t="s">
        <v>55</v>
      </c>
    </row>
    <row r="12" spans="1:10" x14ac:dyDescent="0.35">
      <c r="A12" s="19" t="s">
        <v>18</v>
      </c>
      <c r="B12" s="19"/>
      <c r="C12" s="19"/>
      <c r="D12" s="18">
        <v>0.01</v>
      </c>
      <c r="F12" s="1" t="s">
        <v>56</v>
      </c>
      <c r="I12" s="10">
        <v>900000</v>
      </c>
    </row>
    <row r="13" spans="1:10" ht="21.75" thickBot="1" x14ac:dyDescent="0.4">
      <c r="A13" s="1" t="s">
        <v>19</v>
      </c>
      <c r="D13" s="1">
        <v>48</v>
      </c>
      <c r="F13" s="1" t="s">
        <v>57</v>
      </c>
      <c r="I13" s="10">
        <f>+-D13*D15</f>
        <v>-1264024.1007325328</v>
      </c>
    </row>
    <row r="14" spans="1:10" ht="21.75" thickBot="1" x14ac:dyDescent="0.4">
      <c r="A14" s="19" t="s">
        <v>20</v>
      </c>
      <c r="B14" s="19"/>
      <c r="C14" s="19"/>
      <c r="D14" s="18">
        <v>0.1</v>
      </c>
      <c r="F14" s="39" t="s">
        <v>54</v>
      </c>
      <c r="G14" s="40"/>
      <c r="H14" s="40"/>
      <c r="I14" s="41">
        <f>+I12+I13</f>
        <v>-364024.1007325328</v>
      </c>
      <c r="J14" s="19" t="s">
        <v>58</v>
      </c>
    </row>
    <row r="15" spans="1:10" x14ac:dyDescent="0.35">
      <c r="A15" s="1" t="s">
        <v>21</v>
      </c>
      <c r="D15" s="10">
        <f>-PMT(D12,D13,D11,0,0)</f>
        <v>26333.835431927764</v>
      </c>
    </row>
    <row r="16" spans="1:10" x14ac:dyDescent="0.35">
      <c r="F16" s="5" t="s">
        <v>55</v>
      </c>
    </row>
    <row r="17" spans="1:10" x14ac:dyDescent="0.35">
      <c r="F17" s="1" t="s">
        <v>56</v>
      </c>
      <c r="I17" s="10">
        <f>+D11</f>
        <v>1000000</v>
      </c>
    </row>
    <row r="18" spans="1:10" ht="21.75" thickBot="1" x14ac:dyDescent="0.4">
      <c r="F18" s="1" t="s">
        <v>57</v>
      </c>
      <c r="I18" s="10">
        <f>+I13</f>
        <v>-1264024.1007325328</v>
      </c>
    </row>
    <row r="19" spans="1:10" ht="21.75" thickBot="1" x14ac:dyDescent="0.4">
      <c r="F19" s="39" t="s">
        <v>54</v>
      </c>
      <c r="G19" s="40"/>
      <c r="H19" s="40"/>
      <c r="I19" s="41">
        <f>+I17+I18</f>
        <v>-264024.1007325328</v>
      </c>
      <c r="J19" s="42" t="b">
        <v>0</v>
      </c>
    </row>
    <row r="20" spans="1:10" ht="21.75" thickBot="1" x14ac:dyDescent="0.4"/>
    <row r="21" spans="1:10" ht="21.75" thickBot="1" x14ac:dyDescent="0.4">
      <c r="F21" s="39" t="s">
        <v>59</v>
      </c>
      <c r="G21" s="40"/>
      <c r="H21" s="40"/>
      <c r="I21" s="41">
        <f>+I14-I19</f>
        <v>-100000</v>
      </c>
    </row>
    <row r="22" spans="1:10" ht="21.75" thickBot="1" x14ac:dyDescent="0.4"/>
    <row r="23" spans="1:10" ht="21.75" thickBot="1" x14ac:dyDescent="0.4">
      <c r="A23" s="47" t="s">
        <v>22</v>
      </c>
      <c r="B23" s="28" t="s">
        <v>23</v>
      </c>
      <c r="C23" s="29"/>
      <c r="D23" s="29"/>
      <c r="E23" s="29"/>
      <c r="F23" s="29"/>
      <c r="G23" s="29"/>
      <c r="H23" s="29"/>
      <c r="I23" s="48"/>
    </row>
    <row r="25" spans="1:10" x14ac:dyDescent="0.35">
      <c r="A25" s="12" t="s">
        <v>26</v>
      </c>
      <c r="B25" s="12">
        <v>1</v>
      </c>
      <c r="C25" s="13">
        <f>+D15</f>
        <v>26333.835431927764</v>
      </c>
      <c r="E25" s="1" t="s">
        <v>25</v>
      </c>
    </row>
    <row r="26" spans="1:10" x14ac:dyDescent="0.35">
      <c r="A26" s="12" t="s">
        <v>27</v>
      </c>
      <c r="B26" s="12">
        <f>+B25+1</f>
        <v>2</v>
      </c>
      <c r="C26" s="13">
        <f>+C25</f>
        <v>26333.835431927764</v>
      </c>
      <c r="E26" s="1" t="s">
        <v>24</v>
      </c>
    </row>
    <row r="27" spans="1:10" x14ac:dyDescent="0.35">
      <c r="A27" s="12" t="s">
        <v>28</v>
      </c>
      <c r="B27" s="12">
        <f t="shared" ref="B27:B72" si="0">+B26+1</f>
        <v>3</v>
      </c>
      <c r="C27" s="13">
        <f t="shared" ref="C27:C72" si="1">+C26</f>
        <v>26333.835431927764</v>
      </c>
    </row>
    <row r="28" spans="1:10" x14ac:dyDescent="0.35">
      <c r="A28" s="1" t="s">
        <v>29</v>
      </c>
      <c r="B28" s="1">
        <f t="shared" si="0"/>
        <v>4</v>
      </c>
      <c r="C28" s="10">
        <f t="shared" si="1"/>
        <v>26333.835431927764</v>
      </c>
      <c r="D28" s="19" t="s">
        <v>25</v>
      </c>
      <c r="E28" s="24">
        <f>SUM(C28:C39)</f>
        <v>316006.02518313314</v>
      </c>
      <c r="F28" s="15" t="s">
        <v>38</v>
      </c>
    </row>
    <row r="29" spans="1:10" x14ac:dyDescent="0.35">
      <c r="A29" s="1" t="s">
        <v>30</v>
      </c>
      <c r="B29" s="1">
        <f t="shared" si="0"/>
        <v>5</v>
      </c>
      <c r="C29" s="10">
        <f t="shared" si="1"/>
        <v>26333.835431927764</v>
      </c>
      <c r="D29" s="19" t="s">
        <v>24</v>
      </c>
      <c r="E29" s="24">
        <f>SUM(C40:C72)</f>
        <v>869016.56925361685</v>
      </c>
      <c r="F29" s="15" t="s">
        <v>38</v>
      </c>
    </row>
    <row r="30" spans="1:10" x14ac:dyDescent="0.35">
      <c r="A30" s="1" t="s">
        <v>31</v>
      </c>
      <c r="B30" s="1">
        <f t="shared" si="0"/>
        <v>6</v>
      </c>
      <c r="C30" s="10">
        <f t="shared" si="1"/>
        <v>26333.835431927764</v>
      </c>
      <c r="E30" s="38">
        <f>+E28+E29</f>
        <v>1185022.59443675</v>
      </c>
      <c r="F30" s="15" t="s">
        <v>39</v>
      </c>
    </row>
    <row r="31" spans="1:10" x14ac:dyDescent="0.35">
      <c r="A31" s="1" t="s">
        <v>32</v>
      </c>
      <c r="B31" s="1">
        <f t="shared" si="0"/>
        <v>7</v>
      </c>
      <c r="C31" s="10">
        <f t="shared" si="1"/>
        <v>26333.835431927764</v>
      </c>
      <c r="F31" s="15" t="s">
        <v>40</v>
      </c>
    </row>
    <row r="32" spans="1:10" x14ac:dyDescent="0.35">
      <c r="A32" s="1" t="s">
        <v>33</v>
      </c>
      <c r="B32" s="1">
        <f t="shared" si="0"/>
        <v>8</v>
      </c>
      <c r="C32" s="10">
        <f t="shared" si="1"/>
        <v>26333.835431927764</v>
      </c>
    </row>
    <row r="33" spans="1:3" x14ac:dyDescent="0.35">
      <c r="A33" s="1" t="s">
        <v>34</v>
      </c>
      <c r="B33" s="1">
        <f t="shared" si="0"/>
        <v>9</v>
      </c>
      <c r="C33" s="10">
        <f t="shared" si="1"/>
        <v>26333.835431927764</v>
      </c>
    </row>
    <row r="34" spans="1:3" x14ac:dyDescent="0.35">
      <c r="A34" s="1" t="s">
        <v>35</v>
      </c>
      <c r="B34" s="1">
        <f t="shared" si="0"/>
        <v>10</v>
      </c>
      <c r="C34" s="10">
        <f t="shared" si="1"/>
        <v>26333.835431927764</v>
      </c>
    </row>
    <row r="35" spans="1:3" x14ac:dyDescent="0.35">
      <c r="A35" s="1" t="s">
        <v>36</v>
      </c>
      <c r="B35" s="1">
        <f t="shared" si="0"/>
        <v>11</v>
      </c>
      <c r="C35" s="10">
        <f t="shared" si="1"/>
        <v>26333.835431927764</v>
      </c>
    </row>
    <row r="36" spans="1:3" x14ac:dyDescent="0.35">
      <c r="A36" s="1" t="s">
        <v>37</v>
      </c>
      <c r="B36" s="1">
        <f t="shared" si="0"/>
        <v>12</v>
      </c>
      <c r="C36" s="10">
        <f t="shared" si="1"/>
        <v>26333.835431927764</v>
      </c>
    </row>
    <row r="37" spans="1:3" x14ac:dyDescent="0.35">
      <c r="A37" s="1" t="s">
        <v>26</v>
      </c>
      <c r="B37" s="1">
        <f t="shared" si="0"/>
        <v>13</v>
      </c>
      <c r="C37" s="10">
        <f t="shared" si="1"/>
        <v>26333.835431927764</v>
      </c>
    </row>
    <row r="38" spans="1:3" x14ac:dyDescent="0.35">
      <c r="A38" s="1" t="s">
        <v>27</v>
      </c>
      <c r="B38" s="1">
        <f t="shared" si="0"/>
        <v>14</v>
      </c>
      <c r="C38" s="10">
        <f t="shared" si="1"/>
        <v>26333.835431927764</v>
      </c>
    </row>
    <row r="39" spans="1:3" x14ac:dyDescent="0.35">
      <c r="A39" s="1" t="s">
        <v>28</v>
      </c>
      <c r="B39" s="1">
        <f t="shared" si="0"/>
        <v>15</v>
      </c>
      <c r="C39" s="10">
        <f t="shared" si="1"/>
        <v>26333.835431927764</v>
      </c>
    </row>
    <row r="40" spans="1:3" x14ac:dyDescent="0.35">
      <c r="A40" s="1" t="s">
        <v>29</v>
      </c>
      <c r="B40" s="1">
        <f t="shared" si="0"/>
        <v>16</v>
      </c>
      <c r="C40" s="10">
        <f t="shared" si="1"/>
        <v>26333.835431927764</v>
      </c>
    </row>
    <row r="41" spans="1:3" x14ac:dyDescent="0.35">
      <c r="A41" s="1" t="s">
        <v>30</v>
      </c>
      <c r="B41" s="1">
        <f t="shared" si="0"/>
        <v>17</v>
      </c>
      <c r="C41" s="10">
        <f t="shared" si="1"/>
        <v>26333.835431927764</v>
      </c>
    </row>
    <row r="42" spans="1:3" x14ac:dyDescent="0.35">
      <c r="A42" s="1" t="s">
        <v>31</v>
      </c>
      <c r="B42" s="1">
        <f t="shared" si="0"/>
        <v>18</v>
      </c>
      <c r="C42" s="10">
        <f t="shared" si="1"/>
        <v>26333.835431927764</v>
      </c>
    </row>
    <row r="43" spans="1:3" x14ac:dyDescent="0.35">
      <c r="A43" s="1" t="s">
        <v>32</v>
      </c>
      <c r="B43" s="1">
        <f t="shared" si="0"/>
        <v>19</v>
      </c>
      <c r="C43" s="10">
        <f t="shared" si="1"/>
        <v>26333.835431927764</v>
      </c>
    </row>
    <row r="44" spans="1:3" x14ac:dyDescent="0.35">
      <c r="A44" s="1" t="s">
        <v>33</v>
      </c>
      <c r="B44" s="1">
        <f t="shared" si="0"/>
        <v>20</v>
      </c>
      <c r="C44" s="10">
        <f t="shared" si="1"/>
        <v>26333.835431927764</v>
      </c>
    </row>
    <row r="45" spans="1:3" x14ac:dyDescent="0.35">
      <c r="A45" s="1" t="s">
        <v>34</v>
      </c>
      <c r="B45" s="1">
        <f t="shared" si="0"/>
        <v>21</v>
      </c>
      <c r="C45" s="10">
        <f t="shared" si="1"/>
        <v>26333.835431927764</v>
      </c>
    </row>
    <row r="46" spans="1:3" x14ac:dyDescent="0.35">
      <c r="A46" s="1" t="s">
        <v>35</v>
      </c>
      <c r="B46" s="1">
        <f t="shared" si="0"/>
        <v>22</v>
      </c>
      <c r="C46" s="10">
        <f t="shared" si="1"/>
        <v>26333.835431927764</v>
      </c>
    </row>
    <row r="47" spans="1:3" x14ac:dyDescent="0.35">
      <c r="A47" s="1" t="s">
        <v>36</v>
      </c>
      <c r="B47" s="1">
        <f t="shared" si="0"/>
        <v>23</v>
      </c>
      <c r="C47" s="10">
        <f t="shared" si="1"/>
        <v>26333.835431927764</v>
      </c>
    </row>
    <row r="48" spans="1:3" x14ac:dyDescent="0.35">
      <c r="A48" s="1" t="s">
        <v>37</v>
      </c>
      <c r="B48" s="1">
        <f t="shared" si="0"/>
        <v>24</v>
      </c>
      <c r="C48" s="10">
        <f t="shared" si="1"/>
        <v>26333.835431927764</v>
      </c>
    </row>
    <row r="49" spans="1:3" x14ac:dyDescent="0.35">
      <c r="A49" s="1" t="s">
        <v>26</v>
      </c>
      <c r="B49" s="1">
        <f t="shared" si="0"/>
        <v>25</v>
      </c>
      <c r="C49" s="10">
        <f t="shared" si="1"/>
        <v>26333.835431927764</v>
      </c>
    </row>
    <row r="50" spans="1:3" x14ac:dyDescent="0.35">
      <c r="A50" s="1" t="s">
        <v>27</v>
      </c>
      <c r="B50" s="1">
        <f t="shared" si="0"/>
        <v>26</v>
      </c>
      <c r="C50" s="10">
        <f t="shared" si="1"/>
        <v>26333.835431927764</v>
      </c>
    </row>
    <row r="51" spans="1:3" x14ac:dyDescent="0.35">
      <c r="A51" s="1" t="s">
        <v>28</v>
      </c>
      <c r="B51" s="1">
        <f t="shared" si="0"/>
        <v>27</v>
      </c>
      <c r="C51" s="10">
        <f t="shared" si="1"/>
        <v>26333.835431927764</v>
      </c>
    </row>
    <row r="52" spans="1:3" x14ac:dyDescent="0.35">
      <c r="A52" s="1" t="s">
        <v>29</v>
      </c>
      <c r="B52" s="1">
        <f t="shared" si="0"/>
        <v>28</v>
      </c>
      <c r="C52" s="10">
        <f t="shared" si="1"/>
        <v>26333.835431927764</v>
      </c>
    </row>
    <row r="53" spans="1:3" x14ac:dyDescent="0.35">
      <c r="A53" s="1" t="s">
        <v>30</v>
      </c>
      <c r="B53" s="1">
        <f t="shared" si="0"/>
        <v>29</v>
      </c>
      <c r="C53" s="10">
        <f t="shared" si="1"/>
        <v>26333.835431927764</v>
      </c>
    </row>
    <row r="54" spans="1:3" x14ac:dyDescent="0.35">
      <c r="A54" s="1" t="s">
        <v>31</v>
      </c>
      <c r="B54" s="1">
        <f t="shared" si="0"/>
        <v>30</v>
      </c>
      <c r="C54" s="10">
        <f t="shared" si="1"/>
        <v>26333.835431927764</v>
      </c>
    </row>
    <row r="55" spans="1:3" x14ac:dyDescent="0.35">
      <c r="A55" s="1" t="s">
        <v>32</v>
      </c>
      <c r="B55" s="1">
        <f t="shared" si="0"/>
        <v>31</v>
      </c>
      <c r="C55" s="10">
        <f t="shared" si="1"/>
        <v>26333.835431927764</v>
      </c>
    </row>
    <row r="56" spans="1:3" x14ac:dyDescent="0.35">
      <c r="A56" s="1" t="s">
        <v>33</v>
      </c>
      <c r="B56" s="1">
        <f t="shared" si="0"/>
        <v>32</v>
      </c>
      <c r="C56" s="10">
        <f t="shared" si="1"/>
        <v>26333.835431927764</v>
      </c>
    </row>
    <row r="57" spans="1:3" x14ac:dyDescent="0.35">
      <c r="A57" s="1" t="s">
        <v>34</v>
      </c>
      <c r="B57" s="1">
        <f t="shared" si="0"/>
        <v>33</v>
      </c>
      <c r="C57" s="10">
        <f t="shared" si="1"/>
        <v>26333.835431927764</v>
      </c>
    </row>
    <row r="58" spans="1:3" x14ac:dyDescent="0.35">
      <c r="A58" s="1" t="s">
        <v>35</v>
      </c>
      <c r="B58" s="1">
        <f t="shared" si="0"/>
        <v>34</v>
      </c>
      <c r="C58" s="10">
        <f t="shared" si="1"/>
        <v>26333.835431927764</v>
      </c>
    </row>
    <row r="59" spans="1:3" x14ac:dyDescent="0.35">
      <c r="A59" s="1" t="s">
        <v>36</v>
      </c>
      <c r="B59" s="1">
        <f t="shared" si="0"/>
        <v>35</v>
      </c>
      <c r="C59" s="10">
        <f t="shared" si="1"/>
        <v>26333.835431927764</v>
      </c>
    </row>
    <row r="60" spans="1:3" x14ac:dyDescent="0.35">
      <c r="A60" s="1" t="s">
        <v>37</v>
      </c>
      <c r="B60" s="1">
        <f t="shared" si="0"/>
        <v>36</v>
      </c>
      <c r="C60" s="10">
        <f t="shared" si="1"/>
        <v>26333.835431927764</v>
      </c>
    </row>
    <row r="61" spans="1:3" x14ac:dyDescent="0.35">
      <c r="A61" s="1" t="s">
        <v>26</v>
      </c>
      <c r="B61" s="1">
        <f t="shared" si="0"/>
        <v>37</v>
      </c>
      <c r="C61" s="10">
        <f t="shared" si="1"/>
        <v>26333.835431927764</v>
      </c>
    </row>
    <row r="62" spans="1:3" x14ac:dyDescent="0.35">
      <c r="A62" s="1" t="s">
        <v>27</v>
      </c>
      <c r="B62" s="1">
        <f t="shared" si="0"/>
        <v>38</v>
      </c>
      <c r="C62" s="10">
        <f t="shared" si="1"/>
        <v>26333.835431927764</v>
      </c>
    </row>
    <row r="63" spans="1:3" x14ac:dyDescent="0.35">
      <c r="A63" s="1" t="s">
        <v>28</v>
      </c>
      <c r="B63" s="1">
        <f t="shared" si="0"/>
        <v>39</v>
      </c>
      <c r="C63" s="10">
        <f t="shared" si="1"/>
        <v>26333.835431927764</v>
      </c>
    </row>
    <row r="64" spans="1:3" x14ac:dyDescent="0.35">
      <c r="A64" s="1" t="s">
        <v>29</v>
      </c>
      <c r="B64" s="1">
        <f t="shared" si="0"/>
        <v>40</v>
      </c>
      <c r="C64" s="10">
        <f t="shared" si="1"/>
        <v>26333.835431927764</v>
      </c>
    </row>
    <row r="65" spans="1:4" x14ac:dyDescent="0.35">
      <c r="A65" s="1" t="s">
        <v>30</v>
      </c>
      <c r="B65" s="1">
        <f t="shared" si="0"/>
        <v>41</v>
      </c>
      <c r="C65" s="10">
        <f t="shared" si="1"/>
        <v>26333.835431927764</v>
      </c>
    </row>
    <row r="66" spans="1:4" x14ac:dyDescent="0.35">
      <c r="A66" s="1" t="s">
        <v>31</v>
      </c>
      <c r="B66" s="1">
        <f t="shared" si="0"/>
        <v>42</v>
      </c>
      <c r="C66" s="10">
        <f t="shared" si="1"/>
        <v>26333.835431927764</v>
      </c>
    </row>
    <row r="67" spans="1:4" x14ac:dyDescent="0.35">
      <c r="A67" s="1" t="s">
        <v>32</v>
      </c>
      <c r="B67" s="1">
        <f t="shared" si="0"/>
        <v>43</v>
      </c>
      <c r="C67" s="10">
        <f t="shared" si="1"/>
        <v>26333.835431927764</v>
      </c>
    </row>
    <row r="68" spans="1:4" x14ac:dyDescent="0.35">
      <c r="A68" s="1" t="s">
        <v>33</v>
      </c>
      <c r="B68" s="1">
        <f t="shared" si="0"/>
        <v>44</v>
      </c>
      <c r="C68" s="10">
        <f t="shared" si="1"/>
        <v>26333.835431927764</v>
      </c>
    </row>
    <row r="69" spans="1:4" x14ac:dyDescent="0.35">
      <c r="A69" s="1" t="s">
        <v>34</v>
      </c>
      <c r="B69" s="1">
        <f t="shared" si="0"/>
        <v>45</v>
      </c>
      <c r="C69" s="10">
        <f t="shared" si="1"/>
        <v>26333.835431927764</v>
      </c>
    </row>
    <row r="70" spans="1:4" x14ac:dyDescent="0.35">
      <c r="A70" s="1" t="s">
        <v>35</v>
      </c>
      <c r="B70" s="1">
        <f t="shared" si="0"/>
        <v>46</v>
      </c>
      <c r="C70" s="10">
        <f t="shared" si="1"/>
        <v>26333.835431927764</v>
      </c>
    </row>
    <row r="71" spans="1:4" x14ac:dyDescent="0.35">
      <c r="A71" s="1" t="s">
        <v>36</v>
      </c>
      <c r="B71" s="1">
        <f t="shared" si="0"/>
        <v>47</v>
      </c>
      <c r="C71" s="10">
        <f t="shared" si="1"/>
        <v>26333.835431927764</v>
      </c>
    </row>
    <row r="72" spans="1:4" x14ac:dyDescent="0.35">
      <c r="A72" s="1" t="s">
        <v>37</v>
      </c>
      <c r="B72" s="1">
        <f t="shared" si="0"/>
        <v>48</v>
      </c>
      <c r="C72" s="10">
        <f t="shared" si="1"/>
        <v>26333.835431927764</v>
      </c>
    </row>
    <row r="74" spans="1:4" x14ac:dyDescent="0.35">
      <c r="A74" s="16" t="s">
        <v>43</v>
      </c>
      <c r="B74" s="17"/>
      <c r="C74" s="18">
        <f>IRR(C75:C123)</f>
        <v>1.4816110810969008E-2</v>
      </c>
    </row>
    <row r="75" spans="1:4" x14ac:dyDescent="0.35">
      <c r="B75" s="1">
        <v>0</v>
      </c>
      <c r="C75" s="10">
        <f>D11*(1-D14)</f>
        <v>900000</v>
      </c>
      <c r="D75" s="15" t="s">
        <v>41</v>
      </c>
    </row>
    <row r="76" spans="1:4" x14ac:dyDescent="0.35">
      <c r="A76" s="1" t="s">
        <v>26</v>
      </c>
      <c r="B76" s="1">
        <v>1</v>
      </c>
      <c r="C76" s="10">
        <f>-C25</f>
        <v>-26333.835431927764</v>
      </c>
      <c r="D76" s="15" t="s">
        <v>42</v>
      </c>
    </row>
    <row r="77" spans="1:4" x14ac:dyDescent="0.35">
      <c r="A77" s="1" t="s">
        <v>27</v>
      </c>
      <c r="B77" s="1">
        <f>+B76+1</f>
        <v>2</v>
      </c>
      <c r="C77" s="10">
        <f t="shared" ref="C77:C123" si="2">-C26</f>
        <v>-26333.835431927764</v>
      </c>
    </row>
    <row r="78" spans="1:4" x14ac:dyDescent="0.35">
      <c r="A78" s="1" t="s">
        <v>28</v>
      </c>
      <c r="B78" s="1">
        <f t="shared" ref="B78:B123" si="3">+B77+1</f>
        <v>3</v>
      </c>
      <c r="C78" s="10">
        <f t="shared" si="2"/>
        <v>-26333.835431927764</v>
      </c>
    </row>
    <row r="79" spans="1:4" x14ac:dyDescent="0.35">
      <c r="A79" s="1" t="s">
        <v>29</v>
      </c>
      <c r="B79" s="1">
        <f t="shared" si="3"/>
        <v>4</v>
      </c>
      <c r="C79" s="10">
        <f t="shared" si="2"/>
        <v>-26333.835431927764</v>
      </c>
    </row>
    <row r="80" spans="1:4" x14ac:dyDescent="0.35">
      <c r="A80" s="1" t="s">
        <v>30</v>
      </c>
      <c r="B80" s="1">
        <f t="shared" si="3"/>
        <v>5</v>
      </c>
      <c r="C80" s="10">
        <f t="shared" si="2"/>
        <v>-26333.835431927764</v>
      </c>
    </row>
    <row r="81" spans="1:3" x14ac:dyDescent="0.35">
      <c r="A81" s="1" t="s">
        <v>31</v>
      </c>
      <c r="B81" s="1">
        <f t="shared" si="3"/>
        <v>6</v>
      </c>
      <c r="C81" s="10">
        <f t="shared" si="2"/>
        <v>-26333.835431927764</v>
      </c>
    </row>
    <row r="82" spans="1:3" x14ac:dyDescent="0.35">
      <c r="A82" s="1" t="s">
        <v>32</v>
      </c>
      <c r="B82" s="1">
        <f t="shared" si="3"/>
        <v>7</v>
      </c>
      <c r="C82" s="10">
        <f t="shared" si="2"/>
        <v>-26333.835431927764</v>
      </c>
    </row>
    <row r="83" spans="1:3" x14ac:dyDescent="0.35">
      <c r="A83" s="1" t="s">
        <v>33</v>
      </c>
      <c r="B83" s="1">
        <f t="shared" si="3"/>
        <v>8</v>
      </c>
      <c r="C83" s="10">
        <f t="shared" si="2"/>
        <v>-26333.835431927764</v>
      </c>
    </row>
    <row r="84" spans="1:3" x14ac:dyDescent="0.35">
      <c r="A84" s="1" t="s">
        <v>34</v>
      </c>
      <c r="B84" s="1">
        <f t="shared" si="3"/>
        <v>9</v>
      </c>
      <c r="C84" s="10">
        <f t="shared" si="2"/>
        <v>-26333.835431927764</v>
      </c>
    </row>
    <row r="85" spans="1:3" x14ac:dyDescent="0.35">
      <c r="A85" s="1" t="s">
        <v>35</v>
      </c>
      <c r="B85" s="1">
        <f t="shared" si="3"/>
        <v>10</v>
      </c>
      <c r="C85" s="10">
        <f t="shared" si="2"/>
        <v>-26333.835431927764</v>
      </c>
    </row>
    <row r="86" spans="1:3" x14ac:dyDescent="0.35">
      <c r="A86" s="1" t="s">
        <v>36</v>
      </c>
      <c r="B86" s="1">
        <f t="shared" si="3"/>
        <v>11</v>
      </c>
      <c r="C86" s="10">
        <f t="shared" si="2"/>
        <v>-26333.835431927764</v>
      </c>
    </row>
    <row r="87" spans="1:3" x14ac:dyDescent="0.35">
      <c r="A87" s="1" t="s">
        <v>37</v>
      </c>
      <c r="B87" s="1">
        <f t="shared" si="3"/>
        <v>12</v>
      </c>
      <c r="C87" s="10">
        <f t="shared" si="2"/>
        <v>-26333.835431927764</v>
      </c>
    </row>
    <row r="88" spans="1:3" x14ac:dyDescent="0.35">
      <c r="A88" s="1" t="s">
        <v>26</v>
      </c>
      <c r="B88" s="1">
        <f t="shared" si="3"/>
        <v>13</v>
      </c>
      <c r="C88" s="10">
        <f t="shared" si="2"/>
        <v>-26333.835431927764</v>
      </c>
    </row>
    <row r="89" spans="1:3" x14ac:dyDescent="0.35">
      <c r="A89" s="1" t="s">
        <v>27</v>
      </c>
      <c r="B89" s="1">
        <f t="shared" si="3"/>
        <v>14</v>
      </c>
      <c r="C89" s="10">
        <f t="shared" si="2"/>
        <v>-26333.835431927764</v>
      </c>
    </row>
    <row r="90" spans="1:3" x14ac:dyDescent="0.35">
      <c r="A90" s="1" t="s">
        <v>28</v>
      </c>
      <c r="B90" s="1">
        <f t="shared" si="3"/>
        <v>15</v>
      </c>
      <c r="C90" s="10">
        <f t="shared" si="2"/>
        <v>-26333.835431927764</v>
      </c>
    </row>
    <row r="91" spans="1:3" x14ac:dyDescent="0.35">
      <c r="A91" s="1" t="s">
        <v>29</v>
      </c>
      <c r="B91" s="1">
        <f t="shared" si="3"/>
        <v>16</v>
      </c>
      <c r="C91" s="10">
        <f t="shared" si="2"/>
        <v>-26333.835431927764</v>
      </c>
    </row>
    <row r="92" spans="1:3" x14ac:dyDescent="0.35">
      <c r="A92" s="1" t="s">
        <v>30</v>
      </c>
      <c r="B92" s="1">
        <f t="shared" si="3"/>
        <v>17</v>
      </c>
      <c r="C92" s="10">
        <f t="shared" si="2"/>
        <v>-26333.835431927764</v>
      </c>
    </row>
    <row r="93" spans="1:3" x14ac:dyDescent="0.35">
      <c r="A93" s="1" t="s">
        <v>31</v>
      </c>
      <c r="B93" s="1">
        <f t="shared" si="3"/>
        <v>18</v>
      </c>
      <c r="C93" s="10">
        <f t="shared" si="2"/>
        <v>-26333.835431927764</v>
      </c>
    </row>
    <row r="94" spans="1:3" x14ac:dyDescent="0.35">
      <c r="A94" s="1" t="s">
        <v>32</v>
      </c>
      <c r="B94" s="1">
        <f t="shared" si="3"/>
        <v>19</v>
      </c>
      <c r="C94" s="10">
        <f t="shared" si="2"/>
        <v>-26333.835431927764</v>
      </c>
    </row>
    <row r="95" spans="1:3" x14ac:dyDescent="0.35">
      <c r="A95" s="1" t="s">
        <v>33</v>
      </c>
      <c r="B95" s="1">
        <f t="shared" si="3"/>
        <v>20</v>
      </c>
      <c r="C95" s="10">
        <f t="shared" si="2"/>
        <v>-26333.835431927764</v>
      </c>
    </row>
    <row r="96" spans="1:3" x14ac:dyDescent="0.35">
      <c r="A96" s="1" t="s">
        <v>34</v>
      </c>
      <c r="B96" s="1">
        <f t="shared" si="3"/>
        <v>21</v>
      </c>
      <c r="C96" s="10">
        <f t="shared" si="2"/>
        <v>-26333.835431927764</v>
      </c>
    </row>
    <row r="97" spans="1:3" x14ac:dyDescent="0.35">
      <c r="A97" s="1" t="s">
        <v>35</v>
      </c>
      <c r="B97" s="1">
        <f t="shared" si="3"/>
        <v>22</v>
      </c>
      <c r="C97" s="10">
        <f t="shared" si="2"/>
        <v>-26333.835431927764</v>
      </c>
    </row>
    <row r="98" spans="1:3" x14ac:dyDescent="0.35">
      <c r="A98" s="1" t="s">
        <v>36</v>
      </c>
      <c r="B98" s="1">
        <f t="shared" si="3"/>
        <v>23</v>
      </c>
      <c r="C98" s="10">
        <f t="shared" si="2"/>
        <v>-26333.835431927764</v>
      </c>
    </row>
    <row r="99" spans="1:3" x14ac:dyDescent="0.35">
      <c r="A99" s="1" t="s">
        <v>37</v>
      </c>
      <c r="B99" s="1">
        <f t="shared" si="3"/>
        <v>24</v>
      </c>
      <c r="C99" s="10">
        <f t="shared" si="2"/>
        <v>-26333.835431927764</v>
      </c>
    </row>
    <row r="100" spans="1:3" x14ac:dyDescent="0.35">
      <c r="A100" s="1" t="s">
        <v>26</v>
      </c>
      <c r="B100" s="1">
        <f t="shared" si="3"/>
        <v>25</v>
      </c>
      <c r="C100" s="10">
        <f t="shared" si="2"/>
        <v>-26333.835431927764</v>
      </c>
    </row>
    <row r="101" spans="1:3" x14ac:dyDescent="0.35">
      <c r="A101" s="1" t="s">
        <v>27</v>
      </c>
      <c r="B101" s="1">
        <f t="shared" si="3"/>
        <v>26</v>
      </c>
      <c r="C101" s="10">
        <f t="shared" si="2"/>
        <v>-26333.835431927764</v>
      </c>
    </row>
    <row r="102" spans="1:3" x14ac:dyDescent="0.35">
      <c r="A102" s="1" t="s">
        <v>28</v>
      </c>
      <c r="B102" s="1">
        <f t="shared" si="3"/>
        <v>27</v>
      </c>
      <c r="C102" s="10">
        <f t="shared" si="2"/>
        <v>-26333.835431927764</v>
      </c>
    </row>
    <row r="103" spans="1:3" x14ac:dyDescent="0.35">
      <c r="A103" s="1" t="s">
        <v>29</v>
      </c>
      <c r="B103" s="1">
        <f t="shared" si="3"/>
        <v>28</v>
      </c>
      <c r="C103" s="10">
        <f t="shared" si="2"/>
        <v>-26333.835431927764</v>
      </c>
    </row>
    <row r="104" spans="1:3" x14ac:dyDescent="0.35">
      <c r="A104" s="1" t="s">
        <v>30</v>
      </c>
      <c r="B104" s="1">
        <f t="shared" si="3"/>
        <v>29</v>
      </c>
      <c r="C104" s="10">
        <f t="shared" si="2"/>
        <v>-26333.835431927764</v>
      </c>
    </row>
    <row r="105" spans="1:3" x14ac:dyDescent="0.35">
      <c r="A105" s="1" t="s">
        <v>31</v>
      </c>
      <c r="B105" s="1">
        <f t="shared" si="3"/>
        <v>30</v>
      </c>
      <c r="C105" s="10">
        <f t="shared" si="2"/>
        <v>-26333.835431927764</v>
      </c>
    </row>
    <row r="106" spans="1:3" x14ac:dyDescent="0.35">
      <c r="A106" s="1" t="s">
        <v>32</v>
      </c>
      <c r="B106" s="1">
        <f t="shared" si="3"/>
        <v>31</v>
      </c>
      <c r="C106" s="10">
        <f t="shared" si="2"/>
        <v>-26333.835431927764</v>
      </c>
    </row>
    <row r="107" spans="1:3" x14ac:dyDescent="0.35">
      <c r="A107" s="1" t="s">
        <v>33</v>
      </c>
      <c r="B107" s="1">
        <f t="shared" si="3"/>
        <v>32</v>
      </c>
      <c r="C107" s="10">
        <f t="shared" si="2"/>
        <v>-26333.835431927764</v>
      </c>
    </row>
    <row r="108" spans="1:3" x14ac:dyDescent="0.35">
      <c r="A108" s="1" t="s">
        <v>34</v>
      </c>
      <c r="B108" s="1">
        <f t="shared" si="3"/>
        <v>33</v>
      </c>
      <c r="C108" s="10">
        <f t="shared" si="2"/>
        <v>-26333.835431927764</v>
      </c>
    </row>
    <row r="109" spans="1:3" x14ac:dyDescent="0.35">
      <c r="A109" s="1" t="s">
        <v>35</v>
      </c>
      <c r="B109" s="1">
        <f t="shared" si="3"/>
        <v>34</v>
      </c>
      <c r="C109" s="10">
        <f t="shared" si="2"/>
        <v>-26333.835431927764</v>
      </c>
    </row>
    <row r="110" spans="1:3" x14ac:dyDescent="0.35">
      <c r="A110" s="1" t="s">
        <v>36</v>
      </c>
      <c r="B110" s="1">
        <f t="shared" si="3"/>
        <v>35</v>
      </c>
      <c r="C110" s="10">
        <f t="shared" si="2"/>
        <v>-26333.835431927764</v>
      </c>
    </row>
    <row r="111" spans="1:3" x14ac:dyDescent="0.35">
      <c r="A111" s="1" t="s">
        <v>37</v>
      </c>
      <c r="B111" s="1">
        <f t="shared" si="3"/>
        <v>36</v>
      </c>
      <c r="C111" s="10">
        <f t="shared" si="2"/>
        <v>-26333.835431927764</v>
      </c>
    </row>
    <row r="112" spans="1:3" x14ac:dyDescent="0.35">
      <c r="A112" s="1" t="s">
        <v>26</v>
      </c>
      <c r="B112" s="1">
        <f t="shared" si="3"/>
        <v>37</v>
      </c>
      <c r="C112" s="10">
        <f t="shared" si="2"/>
        <v>-26333.835431927764</v>
      </c>
    </row>
    <row r="113" spans="1:13" x14ac:dyDescent="0.35">
      <c r="A113" s="1" t="s">
        <v>27</v>
      </c>
      <c r="B113" s="1">
        <f t="shared" si="3"/>
        <v>38</v>
      </c>
      <c r="C113" s="10">
        <f t="shared" si="2"/>
        <v>-26333.835431927764</v>
      </c>
    </row>
    <row r="114" spans="1:13" x14ac:dyDescent="0.35">
      <c r="A114" s="1" t="s">
        <v>28</v>
      </c>
      <c r="B114" s="1">
        <f t="shared" si="3"/>
        <v>39</v>
      </c>
      <c r="C114" s="10">
        <f t="shared" si="2"/>
        <v>-26333.835431927764</v>
      </c>
    </row>
    <row r="115" spans="1:13" x14ac:dyDescent="0.35">
      <c r="A115" s="1" t="s">
        <v>29</v>
      </c>
      <c r="B115" s="1">
        <f t="shared" si="3"/>
        <v>40</v>
      </c>
      <c r="C115" s="10">
        <f t="shared" si="2"/>
        <v>-26333.835431927764</v>
      </c>
    </row>
    <row r="116" spans="1:13" x14ac:dyDescent="0.35">
      <c r="A116" s="1" t="s">
        <v>30</v>
      </c>
      <c r="B116" s="1">
        <f t="shared" si="3"/>
        <v>41</v>
      </c>
      <c r="C116" s="10">
        <f t="shared" si="2"/>
        <v>-26333.835431927764</v>
      </c>
    </row>
    <row r="117" spans="1:13" x14ac:dyDescent="0.35">
      <c r="A117" s="1" t="s">
        <v>31</v>
      </c>
      <c r="B117" s="1">
        <f t="shared" si="3"/>
        <v>42</v>
      </c>
      <c r="C117" s="10">
        <f t="shared" si="2"/>
        <v>-26333.835431927764</v>
      </c>
    </row>
    <row r="118" spans="1:13" x14ac:dyDescent="0.35">
      <c r="A118" s="1" t="s">
        <v>32</v>
      </c>
      <c r="B118" s="1">
        <f t="shared" si="3"/>
        <v>43</v>
      </c>
      <c r="C118" s="10">
        <f t="shared" si="2"/>
        <v>-26333.835431927764</v>
      </c>
    </row>
    <row r="119" spans="1:13" x14ac:dyDescent="0.35">
      <c r="A119" s="1" t="s">
        <v>33</v>
      </c>
      <c r="B119" s="1">
        <f t="shared" si="3"/>
        <v>44</v>
      </c>
      <c r="C119" s="10">
        <f t="shared" si="2"/>
        <v>-26333.835431927764</v>
      </c>
    </row>
    <row r="120" spans="1:13" x14ac:dyDescent="0.35">
      <c r="A120" s="1" t="s">
        <v>34</v>
      </c>
      <c r="B120" s="1">
        <f t="shared" si="3"/>
        <v>45</v>
      </c>
      <c r="C120" s="10">
        <f t="shared" si="2"/>
        <v>-26333.835431927764</v>
      </c>
    </row>
    <row r="121" spans="1:13" x14ac:dyDescent="0.35">
      <c r="A121" s="1" t="s">
        <v>35</v>
      </c>
      <c r="B121" s="1">
        <f t="shared" si="3"/>
        <v>46</v>
      </c>
      <c r="C121" s="10">
        <f t="shared" si="2"/>
        <v>-26333.835431927764</v>
      </c>
    </row>
    <row r="122" spans="1:13" x14ac:dyDescent="0.35">
      <c r="A122" s="1" t="s">
        <v>36</v>
      </c>
      <c r="B122" s="1">
        <f t="shared" si="3"/>
        <v>47</v>
      </c>
      <c r="C122" s="10">
        <f t="shared" si="2"/>
        <v>-26333.835431927764</v>
      </c>
    </row>
    <row r="123" spans="1:13" x14ac:dyDescent="0.35">
      <c r="A123" s="1" t="s">
        <v>37</v>
      </c>
      <c r="B123" s="1">
        <f t="shared" si="3"/>
        <v>48</v>
      </c>
      <c r="C123" s="10">
        <f t="shared" si="2"/>
        <v>-26333.835431927764</v>
      </c>
    </row>
    <row r="125" spans="1:13" ht="21.75" thickBot="1" x14ac:dyDescent="0.4">
      <c r="A125" s="5" t="s">
        <v>1</v>
      </c>
      <c r="C125" s="22" t="s">
        <v>44</v>
      </c>
      <c r="D125" s="22" t="s">
        <v>45</v>
      </c>
      <c r="E125" s="22" t="s">
        <v>46</v>
      </c>
      <c r="F125" s="23" t="s">
        <v>47</v>
      </c>
      <c r="I125" s="31" t="s">
        <v>48</v>
      </c>
      <c r="J125" s="11"/>
      <c r="K125" s="11"/>
      <c r="L125" s="32" t="s">
        <v>51</v>
      </c>
      <c r="M125" s="32" t="s">
        <v>52</v>
      </c>
    </row>
    <row r="126" spans="1:13" x14ac:dyDescent="0.35">
      <c r="A126" s="50" t="s">
        <v>26</v>
      </c>
      <c r="B126" s="51">
        <v>1</v>
      </c>
      <c r="C126" s="52">
        <f>D11*(1-D14)</f>
        <v>900000</v>
      </c>
      <c r="D126" s="53">
        <f>+C126*$C$74</f>
        <v>13334.499729872106</v>
      </c>
      <c r="E126" s="53">
        <f>+C76</f>
        <v>-26333.835431927764</v>
      </c>
      <c r="F126" s="54">
        <f>+C126+D126+E126</f>
        <v>887000.66429794428</v>
      </c>
    </row>
    <row r="127" spans="1:13" ht="21.75" thickBot="1" x14ac:dyDescent="0.4">
      <c r="A127" s="55" t="s">
        <v>27</v>
      </c>
      <c r="B127" s="6">
        <f>+B126+1</f>
        <v>2</v>
      </c>
      <c r="C127" s="56">
        <f>+F126</f>
        <v>887000.66429794428</v>
      </c>
      <c r="D127" s="57">
        <f>+C127*$C$74</f>
        <v>13141.900131641463</v>
      </c>
      <c r="E127" s="57">
        <f>+C77</f>
        <v>-26333.835431927764</v>
      </c>
      <c r="F127" s="58">
        <f>+C127+D127+E127</f>
        <v>873808.72899765789</v>
      </c>
      <c r="I127" s="27" t="s">
        <v>53</v>
      </c>
    </row>
    <row r="128" spans="1:13" ht="21.75" thickBot="1" x14ac:dyDescent="0.4">
      <c r="A128" s="59" t="s">
        <v>28</v>
      </c>
      <c r="B128" s="60">
        <f t="shared" ref="B128:B173" si="4">+B127+1</f>
        <v>3</v>
      </c>
      <c r="C128" s="61">
        <f>+F127</f>
        <v>873808.72899765789</v>
      </c>
      <c r="D128" s="62">
        <f>+C128*$C$74</f>
        <v>12946.446956421287</v>
      </c>
      <c r="E128" s="62">
        <f>+C78</f>
        <v>-26333.835431927764</v>
      </c>
      <c r="F128" s="33">
        <f>+C128+D128+E128</f>
        <v>860421.34052215132</v>
      </c>
      <c r="G128" s="30">
        <f>-NPV(C74,E129:E173)</f>
        <v>860421.34052215482</v>
      </c>
      <c r="I128" s="5" t="s">
        <v>49</v>
      </c>
      <c r="J128" s="5"/>
      <c r="K128" s="5"/>
      <c r="L128" s="14">
        <f>C126</f>
        <v>900000</v>
      </c>
      <c r="M128" s="5"/>
    </row>
    <row r="129" spans="1:13" ht="21.75" thickBot="1" x14ac:dyDescent="0.4">
      <c r="A129" s="1" t="s">
        <v>61</v>
      </c>
      <c r="B129" s="1">
        <f t="shared" si="4"/>
        <v>4</v>
      </c>
      <c r="C129" s="24">
        <f>+F128</f>
        <v>860421.34052215132</v>
      </c>
      <c r="D129" s="10">
        <f>+C129*$C$74</f>
        <v>12748.097925298693</v>
      </c>
      <c r="E129" s="10">
        <f>+C79</f>
        <v>-26333.835431927764</v>
      </c>
      <c r="F129" s="10">
        <f>+C129+D129+E129</f>
        <v>846835.60301552224</v>
      </c>
      <c r="G129" s="66">
        <f>-NPV(C74,E129:E140)</f>
        <v>287565.747737322</v>
      </c>
      <c r="H129" s="67" t="s">
        <v>60</v>
      </c>
      <c r="I129" s="5" t="s">
        <v>50</v>
      </c>
      <c r="J129" s="5"/>
      <c r="K129" s="5"/>
      <c r="L129" s="5"/>
      <c r="M129" s="14">
        <f>+L128</f>
        <v>900000</v>
      </c>
    </row>
    <row r="130" spans="1:13" ht="21.75" thickBot="1" x14ac:dyDescent="0.4">
      <c r="A130" s="1" t="s">
        <v>62</v>
      </c>
      <c r="B130" s="1">
        <f t="shared" si="4"/>
        <v>5</v>
      </c>
      <c r="C130" s="24">
        <f t="shared" ref="C130:C173" si="5">+F129</f>
        <v>846835.60301552224</v>
      </c>
      <c r="D130" s="10">
        <f t="shared" ref="D130:D173" si="6">+C130*$C$74</f>
        <v>12546.810132951738</v>
      </c>
      <c r="E130" s="10">
        <f t="shared" ref="E130:E173" si="7">+C80</f>
        <v>-26333.835431927764</v>
      </c>
      <c r="F130" s="10">
        <f t="shared" ref="F130:F173" si="8">+C130+D130+E130</f>
        <v>833048.57771654613</v>
      </c>
      <c r="G130" s="64">
        <f>+G128-G129</f>
        <v>572855.59278483281</v>
      </c>
      <c r="H130" s="65" t="s">
        <v>73</v>
      </c>
    </row>
    <row r="131" spans="1:13" x14ac:dyDescent="0.35">
      <c r="A131" s="1" t="s">
        <v>63</v>
      </c>
      <c r="B131" s="1">
        <f t="shared" si="4"/>
        <v>6</v>
      </c>
      <c r="C131" s="24">
        <f t="shared" si="5"/>
        <v>833048.57771654613</v>
      </c>
      <c r="D131" s="10">
        <f t="shared" si="6"/>
        <v>12342.540038368476</v>
      </c>
      <c r="E131" s="63">
        <f t="shared" si="7"/>
        <v>-26333.835431927764</v>
      </c>
      <c r="F131" s="10">
        <f t="shared" si="8"/>
        <v>819057.28232298675</v>
      </c>
      <c r="I131" s="5" t="s">
        <v>54</v>
      </c>
      <c r="J131" s="5"/>
      <c r="K131" s="5"/>
      <c r="L131" s="14">
        <f>SUM(D126:D128)</f>
        <v>39422.846817934857</v>
      </c>
      <c r="M131" s="5"/>
    </row>
    <row r="132" spans="1:13" x14ac:dyDescent="0.35">
      <c r="A132" s="1" t="s">
        <v>64</v>
      </c>
      <c r="B132" s="1">
        <f t="shared" si="4"/>
        <v>7</v>
      </c>
      <c r="C132" s="24">
        <f t="shared" si="5"/>
        <v>819057.28232298675</v>
      </c>
      <c r="D132" s="10">
        <f t="shared" si="6"/>
        <v>12135.243455428499</v>
      </c>
      <c r="E132" s="63">
        <f t="shared" si="7"/>
        <v>-26333.835431927764</v>
      </c>
      <c r="F132" s="10">
        <f t="shared" si="8"/>
        <v>804858.69034648745</v>
      </c>
      <c r="I132" s="5" t="s">
        <v>50</v>
      </c>
      <c r="J132" s="5"/>
      <c r="K132" s="5"/>
      <c r="L132" s="5"/>
      <c r="M132" s="14">
        <f>+L131</f>
        <v>39422.846817934857</v>
      </c>
    </row>
    <row r="133" spans="1:13" x14ac:dyDescent="0.35">
      <c r="A133" s="1" t="s">
        <v>65</v>
      </c>
      <c r="B133" s="1">
        <f t="shared" si="4"/>
        <v>8</v>
      </c>
      <c r="C133" s="24">
        <f t="shared" si="5"/>
        <v>804858.69034648745</v>
      </c>
      <c r="D133" s="10">
        <f t="shared" si="6"/>
        <v>11924.87554334495</v>
      </c>
      <c r="E133" s="63">
        <f t="shared" si="7"/>
        <v>-26333.835431927764</v>
      </c>
      <c r="F133" s="10">
        <f t="shared" si="8"/>
        <v>790449.73045790463</v>
      </c>
    </row>
    <row r="134" spans="1:13" x14ac:dyDescent="0.35">
      <c r="A134" s="1" t="s">
        <v>66</v>
      </c>
      <c r="B134" s="1">
        <f t="shared" si="4"/>
        <v>9</v>
      </c>
      <c r="C134" s="24">
        <f t="shared" si="5"/>
        <v>790449.73045790463</v>
      </c>
      <c r="D134" s="10">
        <f t="shared" si="6"/>
        <v>11711.390796964899</v>
      </c>
      <c r="E134" s="63">
        <f t="shared" si="7"/>
        <v>-26333.835431927764</v>
      </c>
      <c r="F134" s="10">
        <f t="shared" si="8"/>
        <v>775827.28582294169</v>
      </c>
      <c r="I134" s="5" t="s">
        <v>50</v>
      </c>
      <c r="J134" s="5"/>
      <c r="K134" s="5"/>
      <c r="L134" s="14">
        <f>-SUM(E126:E128)</f>
        <v>79001.5062957833</v>
      </c>
      <c r="M134" s="5"/>
    </row>
    <row r="135" spans="1:13" x14ac:dyDescent="0.35">
      <c r="A135" s="1" t="s">
        <v>67</v>
      </c>
      <c r="B135" s="1">
        <f t="shared" si="4"/>
        <v>10</v>
      </c>
      <c r="C135" s="24">
        <f t="shared" si="5"/>
        <v>775827.28582294169</v>
      </c>
      <c r="D135" s="10">
        <f t="shared" si="6"/>
        <v>11494.743036926029</v>
      </c>
      <c r="E135" s="63">
        <f t="shared" si="7"/>
        <v>-26333.835431927764</v>
      </c>
      <c r="F135" s="10">
        <f t="shared" si="8"/>
        <v>760988.1934279399</v>
      </c>
      <c r="I135" s="5" t="s">
        <v>49</v>
      </c>
      <c r="J135" s="5"/>
      <c r="K135" s="5"/>
      <c r="L135" s="5"/>
      <c r="M135" s="14">
        <f>+L134</f>
        <v>79001.5062957833</v>
      </c>
    </row>
    <row r="136" spans="1:13" ht="21.75" thickBot="1" x14ac:dyDescent="0.4">
      <c r="A136" s="1" t="s">
        <v>68</v>
      </c>
      <c r="B136" s="1">
        <f t="shared" si="4"/>
        <v>11</v>
      </c>
      <c r="C136" s="24">
        <f t="shared" si="5"/>
        <v>760988.1934279399</v>
      </c>
      <c r="D136" s="10">
        <f t="shared" si="6"/>
        <v>11274.885399667475</v>
      </c>
      <c r="E136" s="63">
        <f t="shared" si="7"/>
        <v>-26333.835431927764</v>
      </c>
      <c r="F136" s="10">
        <f t="shared" si="8"/>
        <v>745929.24339567951</v>
      </c>
    </row>
    <row r="137" spans="1:13" ht="21.75" thickBot="1" x14ac:dyDescent="0.4">
      <c r="A137" s="1" t="s">
        <v>69</v>
      </c>
      <c r="B137" s="1">
        <f t="shared" si="4"/>
        <v>12</v>
      </c>
      <c r="C137" s="24">
        <f t="shared" si="5"/>
        <v>745929.24339567951</v>
      </c>
      <c r="D137" s="10">
        <f t="shared" si="6"/>
        <v>11051.770327292659</v>
      </c>
      <c r="E137" s="63">
        <f t="shared" si="7"/>
        <v>-26333.835431927764</v>
      </c>
      <c r="F137" s="10">
        <f t="shared" si="8"/>
        <v>730647.17829104431</v>
      </c>
      <c r="I137" s="28" t="s">
        <v>50</v>
      </c>
      <c r="J137" s="29"/>
      <c r="K137" s="29"/>
      <c r="L137" s="29"/>
      <c r="M137" s="30">
        <f>+M129+M132-L134</f>
        <v>860421.34052215156</v>
      </c>
    </row>
    <row r="138" spans="1:13" ht="21.75" thickBot="1" x14ac:dyDescent="0.4">
      <c r="A138" s="1" t="s">
        <v>70</v>
      </c>
      <c r="B138" s="1">
        <f t="shared" si="4"/>
        <v>13</v>
      </c>
      <c r="C138" s="24">
        <f t="shared" si="5"/>
        <v>730647.17829104431</v>
      </c>
      <c r="D138" s="10">
        <f t="shared" si="6"/>
        <v>10825.349557281941</v>
      </c>
      <c r="E138" s="63">
        <f t="shared" si="7"/>
        <v>-26333.835431927764</v>
      </c>
      <c r="F138" s="10">
        <f t="shared" si="8"/>
        <v>715138.69241639844</v>
      </c>
    </row>
    <row r="139" spans="1:13" x14ac:dyDescent="0.35">
      <c r="A139" s="1" t="s">
        <v>71</v>
      </c>
      <c r="B139" s="1">
        <f t="shared" si="4"/>
        <v>14</v>
      </c>
      <c r="C139" s="24">
        <f t="shared" si="5"/>
        <v>715138.69241639844</v>
      </c>
      <c r="D139" s="10">
        <f t="shared" si="6"/>
        <v>10595.57411205284</v>
      </c>
      <c r="E139" s="63">
        <f t="shared" si="7"/>
        <v>-26333.835431927764</v>
      </c>
      <c r="F139" s="10">
        <f t="shared" si="8"/>
        <v>699400.43109652342</v>
      </c>
      <c r="I139" s="34" t="s">
        <v>25</v>
      </c>
      <c r="J139" s="35"/>
      <c r="K139" s="35"/>
      <c r="L139" s="35"/>
      <c r="M139" s="44">
        <f>+G129</f>
        <v>287565.747737322</v>
      </c>
    </row>
    <row r="140" spans="1:13" ht="21.75" thickBot="1" x14ac:dyDescent="0.4">
      <c r="A140" s="1" t="s">
        <v>72</v>
      </c>
      <c r="B140" s="1">
        <f t="shared" si="4"/>
        <v>15</v>
      </c>
      <c r="C140" s="24">
        <f t="shared" si="5"/>
        <v>699400.43109652342</v>
      </c>
      <c r="D140" s="10">
        <f t="shared" si="6"/>
        <v>10362.394288365585</v>
      </c>
      <c r="E140" s="63">
        <f t="shared" si="7"/>
        <v>-26333.835431927764</v>
      </c>
      <c r="F140" s="10">
        <f t="shared" si="8"/>
        <v>683428.98995296122</v>
      </c>
      <c r="I140" s="36" t="s">
        <v>24</v>
      </c>
      <c r="J140" s="37"/>
      <c r="K140" s="37"/>
      <c r="L140" s="37"/>
      <c r="M140" s="45">
        <f>+G130</f>
        <v>572855.59278483281</v>
      </c>
    </row>
    <row r="141" spans="1:13" ht="21.75" thickBot="1" x14ac:dyDescent="0.4">
      <c r="A141" s="1" t="s">
        <v>61</v>
      </c>
      <c r="B141" s="1">
        <f t="shared" si="4"/>
        <v>16</v>
      </c>
      <c r="C141" s="24">
        <f t="shared" si="5"/>
        <v>683428.98995296122</v>
      </c>
      <c r="D141" s="10">
        <f t="shared" si="6"/>
        <v>10125.759646571698</v>
      </c>
      <c r="E141" s="63">
        <f t="shared" si="7"/>
        <v>-26333.835431927764</v>
      </c>
      <c r="F141" s="10">
        <f t="shared" si="8"/>
        <v>667220.91416760511</v>
      </c>
      <c r="M141" s="45">
        <f>+M139+M140</f>
        <v>860421.34052215482</v>
      </c>
    </row>
    <row r="142" spans="1:13" x14ac:dyDescent="0.35">
      <c r="A142" s="1" t="s">
        <v>62</v>
      </c>
      <c r="B142" s="1">
        <f t="shared" si="4"/>
        <v>17</v>
      </c>
      <c r="C142" s="24">
        <f t="shared" si="5"/>
        <v>667220.91416760511</v>
      </c>
      <c r="D142" s="10">
        <f t="shared" si="6"/>
        <v>9885.618999703278</v>
      </c>
      <c r="E142" s="63">
        <f t="shared" si="7"/>
        <v>-26333.835431927764</v>
      </c>
      <c r="F142" s="10">
        <f t="shared" si="8"/>
        <v>650772.69773538061</v>
      </c>
    </row>
    <row r="143" spans="1:13" x14ac:dyDescent="0.35">
      <c r="A143" s="1" t="s">
        <v>63</v>
      </c>
      <c r="B143" s="1">
        <f t="shared" si="4"/>
        <v>18</v>
      </c>
      <c r="C143" s="24">
        <f t="shared" si="5"/>
        <v>650772.69773538061</v>
      </c>
      <c r="D143" s="10">
        <f t="shared" si="6"/>
        <v>9641.9204024006394</v>
      </c>
      <c r="E143" s="10">
        <f t="shared" si="7"/>
        <v>-26333.835431927764</v>
      </c>
      <c r="F143" s="10">
        <f t="shared" si="8"/>
        <v>634080.78270585346</v>
      </c>
    </row>
    <row r="144" spans="1:13" x14ac:dyDescent="0.35">
      <c r="A144" s="1" t="s">
        <v>64</v>
      </c>
      <c r="B144" s="1">
        <f t="shared" si="4"/>
        <v>19</v>
      </c>
      <c r="C144" s="24">
        <f t="shared" si="5"/>
        <v>634080.78270585346</v>
      </c>
      <c r="D144" s="10">
        <f t="shared" si="6"/>
        <v>9394.6111396758861</v>
      </c>
      <c r="E144" s="10">
        <f t="shared" si="7"/>
        <v>-26333.835431927764</v>
      </c>
      <c r="F144" s="10">
        <f t="shared" si="8"/>
        <v>617141.55841360148</v>
      </c>
    </row>
    <row r="145" spans="1:11" x14ac:dyDescent="0.35">
      <c r="A145" s="1" t="s">
        <v>65</v>
      </c>
      <c r="B145" s="1">
        <f t="shared" si="4"/>
        <v>20</v>
      </c>
      <c r="C145" s="24">
        <f t="shared" si="5"/>
        <v>617141.55841360148</v>
      </c>
      <c r="D145" s="10">
        <f t="shared" si="6"/>
        <v>9143.6377155100217</v>
      </c>
      <c r="E145" s="10">
        <f t="shared" si="7"/>
        <v>-26333.835431927764</v>
      </c>
      <c r="F145" s="10">
        <f t="shared" si="8"/>
        <v>599951.36069718364</v>
      </c>
    </row>
    <row r="146" spans="1:11" x14ac:dyDescent="0.35">
      <c r="A146" s="1" t="s">
        <v>66</v>
      </c>
      <c r="B146" s="1">
        <f t="shared" si="4"/>
        <v>21</v>
      </c>
      <c r="C146" s="24">
        <f t="shared" si="5"/>
        <v>599951.36069718364</v>
      </c>
      <c r="D146" s="10">
        <f t="shared" si="6"/>
        <v>8888.9458412811091</v>
      </c>
      <c r="E146" s="10">
        <f t="shared" si="7"/>
        <v>-26333.835431927764</v>
      </c>
      <c r="F146" s="10">
        <f t="shared" si="8"/>
        <v>582506.47110653692</v>
      </c>
    </row>
    <row r="147" spans="1:11" x14ac:dyDescent="0.35">
      <c r="A147" s="1" t="s">
        <v>67</v>
      </c>
      <c r="B147" s="1">
        <f t="shared" si="4"/>
        <v>22</v>
      </c>
      <c r="C147" s="24">
        <f t="shared" si="5"/>
        <v>582506.47110653692</v>
      </c>
      <c r="D147" s="10">
        <f t="shared" si="6"/>
        <v>8630.4804240209669</v>
      </c>
      <c r="E147" s="10">
        <f t="shared" si="7"/>
        <v>-26333.835431927764</v>
      </c>
      <c r="F147" s="10">
        <f t="shared" si="8"/>
        <v>564803.11609863013</v>
      </c>
    </row>
    <row r="148" spans="1:11" x14ac:dyDescent="0.35">
      <c r="A148" s="1" t="s">
        <v>68</v>
      </c>
      <c r="B148" s="1">
        <f t="shared" si="4"/>
        <v>23</v>
      </c>
      <c r="C148" s="24">
        <f t="shared" si="5"/>
        <v>564803.11609863013</v>
      </c>
      <c r="D148" s="10">
        <f t="shared" si="6"/>
        <v>8368.1855544978971</v>
      </c>
      <c r="E148" s="10">
        <f t="shared" si="7"/>
        <v>-26333.835431927764</v>
      </c>
      <c r="F148" s="10">
        <f t="shared" si="8"/>
        <v>546837.46622120019</v>
      </c>
    </row>
    <row r="149" spans="1:11" x14ac:dyDescent="0.35">
      <c r="A149" s="1" t="s">
        <v>69</v>
      </c>
      <c r="B149" s="1">
        <f t="shared" si="4"/>
        <v>24</v>
      </c>
      <c r="C149" s="24">
        <f t="shared" si="5"/>
        <v>546837.46622120019</v>
      </c>
      <c r="D149" s="10">
        <f t="shared" si="6"/>
        <v>8102.0044951228238</v>
      </c>
      <c r="E149" s="10">
        <f t="shared" si="7"/>
        <v>-26333.835431927764</v>
      </c>
      <c r="F149" s="10">
        <f t="shared" si="8"/>
        <v>528605.63528439519</v>
      </c>
      <c r="J149" s="26"/>
      <c r="K149" s="26"/>
    </row>
    <row r="150" spans="1:11" x14ac:dyDescent="0.35">
      <c r="A150" s="1" t="s">
        <v>70</v>
      </c>
      <c r="B150" s="1">
        <f t="shared" si="4"/>
        <v>25</v>
      </c>
      <c r="C150" s="24">
        <f t="shared" si="5"/>
        <v>528605.63528439519</v>
      </c>
      <c r="D150" s="10">
        <f t="shared" si="6"/>
        <v>7831.8796676762677</v>
      </c>
      <c r="E150" s="10">
        <f t="shared" si="7"/>
        <v>-26333.835431927764</v>
      </c>
      <c r="F150" s="10">
        <f t="shared" si="8"/>
        <v>510103.67952014372</v>
      </c>
      <c r="J150" s="10"/>
    </row>
    <row r="151" spans="1:11" x14ac:dyDescent="0.35">
      <c r="A151" s="1" t="s">
        <v>71</v>
      </c>
      <c r="B151" s="1">
        <f t="shared" si="4"/>
        <v>26</v>
      </c>
      <c r="C151" s="24">
        <f t="shared" si="5"/>
        <v>510103.67952014372</v>
      </c>
      <c r="D151" s="10">
        <f t="shared" si="6"/>
        <v>7557.7526408534713</v>
      </c>
      <c r="E151" s="10">
        <f t="shared" si="7"/>
        <v>-26333.835431927764</v>
      </c>
      <c r="F151" s="10">
        <f t="shared" si="8"/>
        <v>491327.59672906942</v>
      </c>
      <c r="J151" s="10"/>
    </row>
    <row r="152" spans="1:11" x14ac:dyDescent="0.35">
      <c r="A152" s="1" t="s">
        <v>72</v>
      </c>
      <c r="B152" s="1">
        <f t="shared" si="4"/>
        <v>27</v>
      </c>
      <c r="C152" s="24">
        <f t="shared" si="5"/>
        <v>491327.59672906942</v>
      </c>
      <c r="D152" s="10">
        <f t="shared" si="6"/>
        <v>7279.5641176249865</v>
      </c>
      <c r="E152" s="10">
        <f t="shared" si="7"/>
        <v>-26333.835431927764</v>
      </c>
      <c r="F152" s="10">
        <f t="shared" si="8"/>
        <v>472273.32541476667</v>
      </c>
      <c r="K152" s="10"/>
    </row>
    <row r="153" spans="1:11" x14ac:dyDescent="0.35">
      <c r="A153" s="1" t="s">
        <v>61</v>
      </c>
      <c r="B153" s="1">
        <f t="shared" si="4"/>
        <v>28</v>
      </c>
      <c r="C153" s="24">
        <f t="shared" si="5"/>
        <v>472273.32541476667</v>
      </c>
      <c r="D153" s="10">
        <f t="shared" si="6"/>
        <v>6997.2539224100083</v>
      </c>
      <c r="E153" s="10">
        <f t="shared" si="7"/>
        <v>-26333.835431927764</v>
      </c>
      <c r="F153" s="10">
        <f t="shared" si="8"/>
        <v>452936.74390524894</v>
      </c>
    </row>
    <row r="154" spans="1:11" x14ac:dyDescent="0.35">
      <c r="A154" s="1" t="s">
        <v>62</v>
      </c>
      <c r="B154" s="1">
        <f t="shared" si="4"/>
        <v>29</v>
      </c>
      <c r="C154" s="24">
        <f t="shared" si="5"/>
        <v>452936.74390524894</v>
      </c>
      <c r="D154" s="10">
        <f t="shared" si="6"/>
        <v>6710.7609880596592</v>
      </c>
      <c r="E154" s="10">
        <f t="shared" si="7"/>
        <v>-26333.835431927764</v>
      </c>
      <c r="F154" s="10">
        <f t="shared" si="8"/>
        <v>433313.66946138086</v>
      </c>
    </row>
    <row r="155" spans="1:11" x14ac:dyDescent="0.35">
      <c r="A155" s="1" t="s">
        <v>63</v>
      </c>
      <c r="B155" s="1">
        <f t="shared" si="4"/>
        <v>30</v>
      </c>
      <c r="C155" s="24">
        <f t="shared" si="5"/>
        <v>433313.66946138086</v>
      </c>
      <c r="D155" s="10">
        <f t="shared" si="6"/>
        <v>6420.023342647416</v>
      </c>
      <c r="E155" s="10">
        <f t="shared" si="7"/>
        <v>-26333.835431927764</v>
      </c>
      <c r="F155" s="10">
        <f t="shared" si="8"/>
        <v>413399.85737210052</v>
      </c>
    </row>
    <row r="156" spans="1:11" x14ac:dyDescent="0.35">
      <c r="A156" s="1" t="s">
        <v>64</v>
      </c>
      <c r="B156" s="1">
        <f t="shared" si="4"/>
        <v>31</v>
      </c>
      <c r="C156" s="24">
        <f t="shared" si="5"/>
        <v>413399.85737210052</v>
      </c>
      <c r="D156" s="10">
        <f t="shared" si="6"/>
        <v>6124.9780960638245</v>
      </c>
      <c r="E156" s="10">
        <f t="shared" si="7"/>
        <v>-26333.835431927764</v>
      </c>
      <c r="F156" s="10">
        <f t="shared" si="8"/>
        <v>393191.0000362366</v>
      </c>
    </row>
    <row r="157" spans="1:11" x14ac:dyDescent="0.35">
      <c r="A157" s="1" t="s">
        <v>65</v>
      </c>
      <c r="B157" s="1">
        <f t="shared" si="4"/>
        <v>32</v>
      </c>
      <c r="C157" s="24">
        <f t="shared" si="5"/>
        <v>393191.0000362366</v>
      </c>
      <c r="D157" s="10">
        <f t="shared" si="6"/>
        <v>5825.5614264126007</v>
      </c>
      <c r="E157" s="10">
        <f t="shared" si="7"/>
        <v>-26333.835431927764</v>
      </c>
      <c r="F157" s="10">
        <f t="shared" si="8"/>
        <v>372682.72603072145</v>
      </c>
    </row>
    <row r="158" spans="1:11" x14ac:dyDescent="0.35">
      <c r="A158" s="1" t="s">
        <v>66</v>
      </c>
      <c r="B158" s="1">
        <f t="shared" si="4"/>
        <v>33</v>
      </c>
      <c r="C158" s="24">
        <f t="shared" si="5"/>
        <v>372682.72603072145</v>
      </c>
      <c r="D158" s="10">
        <f t="shared" si="6"/>
        <v>5521.7085662051732</v>
      </c>
      <c r="E158" s="10">
        <f t="shared" si="7"/>
        <v>-26333.835431927764</v>
      </c>
      <c r="F158" s="10">
        <f t="shared" si="8"/>
        <v>351870.59916499886</v>
      </c>
    </row>
    <row r="159" spans="1:11" x14ac:dyDescent="0.35">
      <c r="A159" s="1" t="s">
        <v>67</v>
      </c>
      <c r="B159" s="1">
        <f t="shared" si="4"/>
        <v>34</v>
      </c>
      <c r="C159" s="24">
        <f t="shared" si="5"/>
        <v>351870.59916499886</v>
      </c>
      <c r="D159" s="10">
        <f t="shared" si="6"/>
        <v>5213.3537883506815</v>
      </c>
      <c r="E159" s="10">
        <f t="shared" si="7"/>
        <v>-26333.835431927764</v>
      </c>
      <c r="F159" s="10">
        <f t="shared" si="8"/>
        <v>330750.11752142181</v>
      </c>
    </row>
    <row r="160" spans="1:11" x14ac:dyDescent="0.35">
      <c r="A160" s="1" t="s">
        <v>68</v>
      </c>
      <c r="B160" s="1">
        <f t="shared" si="4"/>
        <v>35</v>
      </c>
      <c r="C160" s="24">
        <f t="shared" si="5"/>
        <v>330750.11752142181</v>
      </c>
      <c r="D160" s="10">
        <f t="shared" si="6"/>
        <v>4900.4303919384074</v>
      </c>
      <c r="E160" s="10">
        <f t="shared" si="7"/>
        <v>-26333.835431927764</v>
      </c>
      <c r="F160" s="10">
        <f t="shared" si="8"/>
        <v>309316.71248143248</v>
      </c>
    </row>
    <row r="161" spans="1:6" x14ac:dyDescent="0.35">
      <c r="A161" s="1" t="s">
        <v>69</v>
      </c>
      <c r="B161" s="1">
        <f t="shared" si="4"/>
        <v>36</v>
      </c>
      <c r="C161" s="24">
        <f t="shared" si="5"/>
        <v>309316.71248143248</v>
      </c>
      <c r="D161" s="10">
        <f t="shared" si="6"/>
        <v>4582.8706878095436</v>
      </c>
      <c r="E161" s="10">
        <f t="shared" si="7"/>
        <v>-26333.835431927764</v>
      </c>
      <c r="F161" s="10">
        <f t="shared" si="8"/>
        <v>287565.74773731426</v>
      </c>
    </row>
    <row r="162" spans="1:6" x14ac:dyDescent="0.35">
      <c r="A162" s="1" t="s">
        <v>70</v>
      </c>
      <c r="B162" s="1">
        <f t="shared" si="4"/>
        <v>37</v>
      </c>
      <c r="C162" s="24">
        <f t="shared" si="5"/>
        <v>287565.74773731426</v>
      </c>
      <c r="D162" s="10">
        <f t="shared" si="6"/>
        <v>4260.6059839152085</v>
      </c>
      <c r="E162" s="10">
        <f t="shared" si="7"/>
        <v>-26333.835431927764</v>
      </c>
      <c r="F162" s="10">
        <f t="shared" si="8"/>
        <v>265492.51828930172</v>
      </c>
    </row>
    <row r="163" spans="1:6" x14ac:dyDescent="0.35">
      <c r="A163" s="1" t="s">
        <v>71</v>
      </c>
      <c r="B163" s="1">
        <f t="shared" si="4"/>
        <v>38</v>
      </c>
      <c r="C163" s="24">
        <f t="shared" si="5"/>
        <v>265492.51828930172</v>
      </c>
      <c r="D163" s="10">
        <f t="shared" si="6"/>
        <v>3933.5665704575104</v>
      </c>
      <c r="E163" s="10">
        <f t="shared" si="7"/>
        <v>-26333.835431927764</v>
      </c>
      <c r="F163" s="10">
        <f t="shared" si="8"/>
        <v>243092.2494278315</v>
      </c>
    </row>
    <row r="164" spans="1:6" x14ac:dyDescent="0.35">
      <c r="A164" s="1" t="s">
        <v>72</v>
      </c>
      <c r="B164" s="1">
        <f t="shared" si="4"/>
        <v>39</v>
      </c>
      <c r="C164" s="24">
        <f t="shared" si="5"/>
        <v>243092.2494278315</v>
      </c>
      <c r="D164" s="10">
        <f t="shared" si="6"/>
        <v>3601.681704810469</v>
      </c>
      <c r="E164" s="10">
        <f t="shared" si="7"/>
        <v>-26333.835431927764</v>
      </c>
      <c r="F164" s="10">
        <f t="shared" si="8"/>
        <v>220360.09570071421</v>
      </c>
    </row>
    <row r="165" spans="1:6" x14ac:dyDescent="0.35">
      <c r="A165" s="1" t="s">
        <v>61</v>
      </c>
      <c r="B165" s="1">
        <f t="shared" si="4"/>
        <v>40</v>
      </c>
      <c r="C165" s="24">
        <f t="shared" si="5"/>
        <v>220360.09570071421</v>
      </c>
      <c r="D165" s="10">
        <f t="shared" si="6"/>
        <v>3264.8795962175168</v>
      </c>
      <c r="E165" s="10">
        <f t="shared" si="7"/>
        <v>-26333.835431927764</v>
      </c>
      <c r="F165" s="10">
        <f t="shared" si="8"/>
        <v>197291.13986500396</v>
      </c>
    </row>
    <row r="166" spans="1:6" x14ac:dyDescent="0.35">
      <c r="A166" s="1" t="s">
        <v>62</v>
      </c>
      <c r="B166" s="1">
        <f t="shared" si="4"/>
        <v>41</v>
      </c>
      <c r="C166" s="24">
        <f t="shared" si="5"/>
        <v>197291.13986500396</v>
      </c>
      <c r="D166" s="10">
        <f t="shared" si="6"/>
        <v>2923.0873902622839</v>
      </c>
      <c r="E166" s="10">
        <f t="shared" si="7"/>
        <v>-26333.835431927764</v>
      </c>
      <c r="F166" s="10">
        <f t="shared" si="8"/>
        <v>173880.39182333849</v>
      </c>
    </row>
    <row r="167" spans="1:6" x14ac:dyDescent="0.35">
      <c r="A167" s="1" t="s">
        <v>63</v>
      </c>
      <c r="B167" s="1">
        <f t="shared" si="4"/>
        <v>42</v>
      </c>
      <c r="C167" s="24">
        <f t="shared" si="5"/>
        <v>173880.39182333849</v>
      </c>
      <c r="D167" s="10">
        <f t="shared" si="6"/>
        <v>2576.2311531092923</v>
      </c>
      <c r="E167" s="10">
        <f t="shared" si="7"/>
        <v>-26333.835431927764</v>
      </c>
      <c r="F167" s="10">
        <f t="shared" si="8"/>
        <v>150122.78754452002</v>
      </c>
    </row>
    <row r="168" spans="1:6" x14ac:dyDescent="0.35">
      <c r="A168" s="1" t="s">
        <v>64</v>
      </c>
      <c r="B168" s="1">
        <f t="shared" si="4"/>
        <v>43</v>
      </c>
      <c r="C168" s="24">
        <f t="shared" si="5"/>
        <v>150122.78754452002</v>
      </c>
      <c r="D168" s="10">
        <f t="shared" si="6"/>
        <v>2224.2358555111664</v>
      </c>
      <c r="E168" s="10">
        <f t="shared" si="7"/>
        <v>-26333.835431927764</v>
      </c>
      <c r="F168" s="10">
        <f t="shared" si="8"/>
        <v>126013.18796810342</v>
      </c>
    </row>
    <row r="169" spans="1:6" x14ac:dyDescent="0.35">
      <c r="A169" s="1" t="s">
        <v>65</v>
      </c>
      <c r="B169" s="1">
        <f t="shared" si="4"/>
        <v>44</v>
      </c>
      <c r="C169" s="24">
        <f t="shared" si="5"/>
        <v>126013.18796810342</v>
      </c>
      <c r="D169" s="10">
        <f t="shared" si="6"/>
        <v>1867.0253565788867</v>
      </c>
      <c r="E169" s="10">
        <f t="shared" si="7"/>
        <v>-26333.835431927764</v>
      </c>
      <c r="F169" s="10">
        <f t="shared" si="8"/>
        <v>101546.37789275454</v>
      </c>
    </row>
    <row r="170" spans="1:6" x14ac:dyDescent="0.35">
      <c r="A170" s="1" t="s">
        <v>66</v>
      </c>
      <c r="B170" s="1">
        <f t="shared" si="4"/>
        <v>45</v>
      </c>
      <c r="C170" s="24">
        <f t="shared" si="5"/>
        <v>101546.37789275454</v>
      </c>
      <c r="D170" s="10">
        <f t="shared" si="6"/>
        <v>1504.5223873115847</v>
      </c>
      <c r="E170" s="10">
        <f t="shared" si="7"/>
        <v>-26333.835431927764</v>
      </c>
      <c r="F170" s="10">
        <f t="shared" si="8"/>
        <v>76717.064848138369</v>
      </c>
    </row>
    <row r="171" spans="1:6" x14ac:dyDescent="0.35">
      <c r="A171" s="1" t="s">
        <v>67</v>
      </c>
      <c r="B171" s="1">
        <f t="shared" si="4"/>
        <v>46</v>
      </c>
      <c r="C171" s="24">
        <f t="shared" si="5"/>
        <v>76717.064848138369</v>
      </c>
      <c r="D171" s="10">
        <f t="shared" si="6"/>
        <v>1136.6485338823134</v>
      </c>
      <c r="E171" s="10">
        <f t="shared" si="7"/>
        <v>-26333.835431927764</v>
      </c>
      <c r="F171" s="10">
        <f t="shared" si="8"/>
        <v>51519.877950092916</v>
      </c>
    </row>
    <row r="172" spans="1:6" x14ac:dyDescent="0.35">
      <c r="A172" s="1" t="s">
        <v>68</v>
      </c>
      <c r="B172" s="1">
        <f t="shared" si="4"/>
        <v>47</v>
      </c>
      <c r="C172" s="24">
        <f t="shared" si="5"/>
        <v>51519.877950092916</v>
      </c>
      <c r="D172" s="10">
        <f t="shared" si="6"/>
        <v>763.3242206761754</v>
      </c>
      <c r="E172" s="10">
        <f t="shared" si="7"/>
        <v>-26333.835431927764</v>
      </c>
      <c r="F172" s="10">
        <f t="shared" si="8"/>
        <v>25949.366738841331</v>
      </c>
    </row>
    <row r="173" spans="1:6" ht="21.75" thickBot="1" x14ac:dyDescent="0.4">
      <c r="A173" s="1" t="s">
        <v>69</v>
      </c>
      <c r="B173" s="1">
        <f t="shared" si="4"/>
        <v>48</v>
      </c>
      <c r="C173" s="24">
        <f t="shared" si="5"/>
        <v>25949.366738841331</v>
      </c>
      <c r="D173" s="10">
        <f t="shared" si="6"/>
        <v>384.46869307714661</v>
      </c>
      <c r="E173" s="10">
        <f t="shared" si="7"/>
        <v>-26333.835431927764</v>
      </c>
      <c r="F173" s="25">
        <f t="shared" si="8"/>
        <v>-9.2877598945051432E-9</v>
      </c>
    </row>
    <row r="174" spans="1:6" ht="21.75" thickBot="1" x14ac:dyDescent="0.4">
      <c r="D174" s="43">
        <f>SUM(D126:D173)</f>
        <v>364024.1007325247</v>
      </c>
    </row>
    <row r="176" spans="1:6" ht="21.75" thickBot="1" x14ac:dyDescent="0.4"/>
    <row r="177" spans="1:9" ht="21.75" thickBot="1" x14ac:dyDescent="0.4">
      <c r="A177" s="47" t="s">
        <v>74</v>
      </c>
      <c r="B177" s="28" t="s">
        <v>75</v>
      </c>
      <c r="C177" s="29"/>
      <c r="D177" s="29"/>
      <c r="E177" s="29"/>
      <c r="F177" s="29"/>
      <c r="G177" s="29"/>
      <c r="H177" s="29"/>
      <c r="I177" s="48"/>
    </row>
    <row r="179" spans="1:9" x14ac:dyDescent="0.35">
      <c r="B179" s="1" t="s">
        <v>76</v>
      </c>
      <c r="D179" s="1" t="s">
        <v>77</v>
      </c>
      <c r="E179" s="1" t="s">
        <v>78</v>
      </c>
    </row>
    <row r="180" spans="1:9" x14ac:dyDescent="0.35">
      <c r="E180" s="1" t="s">
        <v>79</v>
      </c>
    </row>
    <row r="182" spans="1:9" x14ac:dyDescent="0.35">
      <c r="B182" s="1" t="s">
        <v>80</v>
      </c>
      <c r="D182" s="1" t="s">
        <v>77</v>
      </c>
      <c r="E182" s="1" t="s">
        <v>79</v>
      </c>
    </row>
    <row r="184" spans="1:9" x14ac:dyDescent="0.35">
      <c r="B184" s="1" t="s">
        <v>81</v>
      </c>
    </row>
    <row r="186" spans="1:9" x14ac:dyDescent="0.35">
      <c r="B186" s="1" t="s">
        <v>82</v>
      </c>
    </row>
    <row r="188" spans="1:9" x14ac:dyDescent="0.35">
      <c r="C188" s="1" t="s">
        <v>84</v>
      </c>
      <c r="F188" s="10">
        <f>SUM(E126:E128)-F189</f>
        <v>-39578.659477848443</v>
      </c>
    </row>
    <row r="189" spans="1:9" x14ac:dyDescent="0.35">
      <c r="C189" s="1" t="s">
        <v>83</v>
      </c>
      <c r="F189" s="10">
        <f>-SUM(D126:D128)</f>
        <v>-39422.846817934857</v>
      </c>
    </row>
    <row r="190" spans="1:9" x14ac:dyDescent="0.35">
      <c r="F190" s="14">
        <f>SUM(F188:F189)</f>
        <v>-79001.5062957833</v>
      </c>
    </row>
    <row r="192" spans="1:9" ht="21.75" thickBot="1" x14ac:dyDescent="0.4"/>
    <row r="193" spans="1:9" ht="21.75" thickBot="1" x14ac:dyDescent="0.4">
      <c r="A193" s="47" t="s">
        <v>85</v>
      </c>
      <c r="B193" s="28" t="s">
        <v>86</v>
      </c>
      <c r="C193" s="29"/>
      <c r="D193" s="29"/>
      <c r="E193" s="29"/>
      <c r="F193" s="29"/>
      <c r="G193" s="29"/>
      <c r="H193" s="29"/>
      <c r="I193" s="48"/>
    </row>
    <row r="195" spans="1:9" x14ac:dyDescent="0.35">
      <c r="A195" s="46"/>
      <c r="B195" s="46"/>
      <c r="C195" s="46"/>
      <c r="D195" s="46"/>
      <c r="E195" s="49" t="s">
        <v>51</v>
      </c>
      <c r="F195" s="49" t="s">
        <v>52</v>
      </c>
    </row>
    <row r="196" spans="1:9" x14ac:dyDescent="0.35">
      <c r="A196" s="1" t="s">
        <v>88</v>
      </c>
      <c r="B196" s="1" t="s">
        <v>49</v>
      </c>
      <c r="E196" s="10">
        <f>+L128</f>
        <v>900000</v>
      </c>
    </row>
    <row r="197" spans="1:9" x14ac:dyDescent="0.35">
      <c r="A197" s="1" t="s">
        <v>88</v>
      </c>
      <c r="B197" s="1" t="s">
        <v>87</v>
      </c>
      <c r="E197" s="10">
        <f>+F198-E196</f>
        <v>364024.1007325328</v>
      </c>
    </row>
    <row r="198" spans="1:9" x14ac:dyDescent="0.35">
      <c r="A198" s="1" t="s">
        <v>88</v>
      </c>
      <c r="B198" s="1" t="s">
        <v>50</v>
      </c>
      <c r="F198" s="10">
        <f>+D13*D15</f>
        <v>1264024.1007325328</v>
      </c>
    </row>
    <row r="199" spans="1:9" ht="21.75" thickBot="1" x14ac:dyDescent="0.4"/>
    <row r="200" spans="1:9" ht="21.75" thickBot="1" x14ac:dyDescent="0.4">
      <c r="A200" s="47" t="s">
        <v>89</v>
      </c>
      <c r="B200" s="28" t="s">
        <v>90</v>
      </c>
      <c r="C200" s="29"/>
      <c r="D200" s="29"/>
      <c r="E200" s="29"/>
      <c r="F200" s="29"/>
      <c r="G200" s="29"/>
      <c r="H200" s="29"/>
      <c r="I200" s="48"/>
    </row>
    <row r="201" spans="1:9" x14ac:dyDescent="0.35">
      <c r="B201" s="1" t="s">
        <v>91</v>
      </c>
    </row>
    <row r="202" spans="1:9" x14ac:dyDescent="0.35">
      <c r="B202" s="1" t="s">
        <v>92</v>
      </c>
    </row>
    <row r="203" spans="1:9" x14ac:dyDescent="0.35">
      <c r="B203" s="1" t="s">
        <v>93</v>
      </c>
    </row>
    <row r="205" spans="1:9" x14ac:dyDescent="0.35">
      <c r="B205" s="1" t="s">
        <v>94</v>
      </c>
    </row>
    <row r="206" spans="1:9" x14ac:dyDescent="0.35">
      <c r="B206" s="1" t="s">
        <v>95</v>
      </c>
    </row>
    <row r="207" spans="1:9" ht="21.75" thickBot="1" x14ac:dyDescent="0.4"/>
    <row r="208" spans="1:9" ht="21.75" thickBot="1" x14ac:dyDescent="0.4">
      <c r="A208" s="47" t="s">
        <v>96</v>
      </c>
      <c r="B208" s="28" t="s">
        <v>97</v>
      </c>
      <c r="C208" s="29"/>
      <c r="D208" s="29"/>
      <c r="E208" s="29"/>
      <c r="F208" s="29"/>
      <c r="G208" s="29"/>
      <c r="H208" s="29"/>
      <c r="I208" s="48"/>
    </row>
    <row r="210" spans="1:9" x14ac:dyDescent="0.35">
      <c r="A210" s="83"/>
      <c r="B210" s="83"/>
      <c r="C210" s="83"/>
      <c r="D210" s="90"/>
      <c r="E210" s="83"/>
      <c r="F210" s="91" t="s">
        <v>123</v>
      </c>
      <c r="G210" s="83"/>
      <c r="H210" s="83"/>
      <c r="I210" s="83"/>
    </row>
    <row r="211" spans="1:9" x14ac:dyDescent="0.35">
      <c r="A211" s="83"/>
      <c r="B211" s="83"/>
      <c r="C211" s="83"/>
      <c r="D211" s="90" t="s">
        <v>120</v>
      </c>
      <c r="E211" s="83"/>
      <c r="F211" s="91" t="s">
        <v>122</v>
      </c>
      <c r="G211" s="83"/>
      <c r="H211" s="83"/>
      <c r="I211" s="83"/>
    </row>
    <row r="212" spans="1:9" x14ac:dyDescent="0.35">
      <c r="A212" s="92" t="s">
        <v>17</v>
      </c>
      <c r="B212" s="92"/>
      <c r="C212" s="92"/>
      <c r="D212" s="93">
        <v>1000000</v>
      </c>
      <c r="E212" s="95" t="s">
        <v>124</v>
      </c>
      <c r="F212" s="85">
        <f>D212*(1-D215)</f>
        <v>900000</v>
      </c>
      <c r="G212" s="84" t="s">
        <v>130</v>
      </c>
      <c r="H212" s="84"/>
      <c r="I212" s="84"/>
    </row>
    <row r="213" spans="1:9" x14ac:dyDescent="0.35">
      <c r="A213" s="84" t="s">
        <v>18</v>
      </c>
      <c r="B213" s="84"/>
      <c r="C213" s="84"/>
      <c r="D213" s="86">
        <v>0.01</v>
      </c>
      <c r="E213" s="84"/>
      <c r="F213" s="86">
        <f>RATE(F214,-F216,F212,0,0,0)</f>
        <v>1.4816110810969209E-2</v>
      </c>
      <c r="G213" s="84" t="s">
        <v>43</v>
      </c>
      <c r="H213" s="84"/>
      <c r="I213" s="84"/>
    </row>
    <row r="214" spans="1:9" x14ac:dyDescent="0.35">
      <c r="A214" s="84" t="s">
        <v>19</v>
      </c>
      <c r="B214" s="84"/>
      <c r="C214" s="84"/>
      <c r="D214" s="84">
        <v>48</v>
      </c>
      <c r="E214" s="95" t="s">
        <v>125</v>
      </c>
      <c r="F214" s="84">
        <v>48</v>
      </c>
      <c r="G214" s="84" t="s">
        <v>127</v>
      </c>
      <c r="H214" s="87"/>
      <c r="I214" s="87"/>
    </row>
    <row r="215" spans="1:9" x14ac:dyDescent="0.35">
      <c r="A215" s="92" t="s">
        <v>20</v>
      </c>
      <c r="B215" s="92"/>
      <c r="C215" s="92"/>
      <c r="D215" s="94">
        <v>0.1</v>
      </c>
      <c r="E215" s="84"/>
      <c r="F215" s="86"/>
      <c r="G215" s="84"/>
      <c r="H215" s="84"/>
      <c r="I215" s="84"/>
    </row>
    <row r="216" spans="1:9" x14ac:dyDescent="0.35">
      <c r="A216" s="84" t="s">
        <v>21</v>
      </c>
      <c r="B216" s="84"/>
      <c r="C216" s="84"/>
      <c r="D216" s="85">
        <f>-PMT(D213,D214,D212,0,0)</f>
        <v>26333.835431927764</v>
      </c>
      <c r="E216" s="95" t="s">
        <v>126</v>
      </c>
      <c r="F216" s="85">
        <f>+D216</f>
        <v>26333.835431927764</v>
      </c>
      <c r="G216" s="84" t="s">
        <v>128</v>
      </c>
      <c r="H216" s="87"/>
      <c r="I216" s="87"/>
    </row>
    <row r="217" spans="1:9" x14ac:dyDescent="0.35">
      <c r="A217" s="87"/>
      <c r="B217" s="87"/>
      <c r="C217" s="87"/>
      <c r="D217" s="88"/>
      <c r="E217" s="87"/>
      <c r="F217" s="87"/>
      <c r="G217" s="87"/>
      <c r="H217" s="87"/>
      <c r="I217" s="87"/>
    </row>
    <row r="218" spans="1:9" ht="21.75" thickBot="1" x14ac:dyDescent="0.4"/>
    <row r="219" spans="1:9" ht="21.75" thickBot="1" x14ac:dyDescent="0.4">
      <c r="A219" s="99" t="s">
        <v>119</v>
      </c>
      <c r="B219" s="100"/>
      <c r="C219" s="100"/>
      <c r="D219" s="101"/>
      <c r="F219" s="28" t="s">
        <v>121</v>
      </c>
      <c r="G219" s="97"/>
      <c r="H219" s="97"/>
      <c r="I219" s="98"/>
    </row>
    <row r="220" spans="1:9" x14ac:dyDescent="0.35">
      <c r="C220" s="89" t="s">
        <v>117</v>
      </c>
      <c r="D220" s="89" t="s">
        <v>118</v>
      </c>
      <c r="G220" s="89" t="s">
        <v>117</v>
      </c>
      <c r="H220" s="89" t="s">
        <v>118</v>
      </c>
      <c r="I220" s="89" t="s">
        <v>129</v>
      </c>
    </row>
    <row r="221" spans="1:9" x14ac:dyDescent="0.35">
      <c r="A221" s="1">
        <v>1</v>
      </c>
      <c r="B221" s="96">
        <f>+D216</f>
        <v>26333.835431927764</v>
      </c>
      <c r="C221" s="10">
        <f>-PPMT($D$213,A221,$D$214,$D$212,0)</f>
        <v>16333.835431927766</v>
      </c>
      <c r="D221" s="10">
        <f>-IPMT($D$213,A221,$D$214,$D$212,0)</f>
        <v>10000</v>
      </c>
      <c r="F221" s="1">
        <v>1</v>
      </c>
      <c r="G221" s="10">
        <f>-PPMT($F$213,F221,$F$214,$F$212,0,0)</f>
        <v>12999.335702055487</v>
      </c>
      <c r="H221" s="10">
        <f>-IPMT($F$213,F221,$F$214,$F$212,0,0)</f>
        <v>13334.499729872288</v>
      </c>
      <c r="I221" s="96">
        <f>+G221+H221</f>
        <v>26333.835431927775</v>
      </c>
    </row>
    <row r="222" spans="1:9" x14ac:dyDescent="0.35">
      <c r="A222" s="1">
        <f>+A221+1</f>
        <v>2</v>
      </c>
      <c r="B222" s="96">
        <f>+B221</f>
        <v>26333.835431927764</v>
      </c>
      <c r="C222" s="10">
        <f>-PPMT($D$213,A222,$D$214,$D$212,0)</f>
        <v>16497.173786247044</v>
      </c>
      <c r="D222" s="10">
        <f>-IPMT($D$213,A222,$D$214,$D$212,0)</f>
        <v>9836.6616456807224</v>
      </c>
      <c r="F222" s="1">
        <f>+F221+1</f>
        <v>2</v>
      </c>
      <c r="G222" s="10">
        <f>-PPMT($F$213,F222,$F$214,$F$212,0,0)</f>
        <v>13191.935300286126</v>
      </c>
      <c r="H222" s="10">
        <f>-IPMT($F$213,F222,$F$214,$F$212,0,0)</f>
        <v>13141.900131641645</v>
      </c>
      <c r="I222" s="96">
        <f>+G222+H222</f>
        <v>26333.835431927771</v>
      </c>
    </row>
    <row r="223" spans="1:9" x14ac:dyDescent="0.35">
      <c r="A223" s="1">
        <f t="shared" ref="A223:A240" si="9">+A222+1</f>
        <v>3</v>
      </c>
      <c r="B223" s="10">
        <f t="shared" ref="B223:B240" si="10">+B222</f>
        <v>26333.835431927764</v>
      </c>
      <c r="C223" s="10">
        <f>-PPMT($D$213,A223,$D$214,$D$212,0)</f>
        <v>16662.14552410951</v>
      </c>
      <c r="D223" s="10">
        <f>-IPMT($D$213,A223,$D$214,$D$212,0)</f>
        <v>9671.6899078182487</v>
      </c>
      <c r="F223" s="1">
        <f t="shared" ref="F223:F268" si="11">+F222+1</f>
        <v>3</v>
      </c>
      <c r="G223" s="10">
        <f>-PPMT($F$213,F223,$F$214,$F$212,0,0)</f>
        <v>13387.388475506303</v>
      </c>
      <c r="H223" s="10">
        <f>-IPMT($F$213,F223,$F$214,$F$212,0,0)</f>
        <v>12946.446956421469</v>
      </c>
      <c r="I223" s="96">
        <f>+G223+H223</f>
        <v>26333.835431927771</v>
      </c>
    </row>
    <row r="224" spans="1:9" x14ac:dyDescent="0.35">
      <c r="A224" s="1">
        <f t="shared" si="9"/>
        <v>4</v>
      </c>
      <c r="B224" s="10">
        <f t="shared" si="10"/>
        <v>26333.835431927764</v>
      </c>
      <c r="C224" s="10">
        <f t="shared" ref="C224:C268" si="12">-PPMT($D$213,A224,$D$214,$D$212,0)</f>
        <v>16828.76697935061</v>
      </c>
      <c r="D224" s="10">
        <f t="shared" ref="D224:D268" si="13">-IPMT($D$213,A224,$D$214,$D$212,0)</f>
        <v>9505.0684525771558</v>
      </c>
      <c r="F224" s="1">
        <f t="shared" si="11"/>
        <v>4</v>
      </c>
      <c r="G224" s="10">
        <f>-PPMT($F$213,F224,$F$214,$F$212,0,0)</f>
        <v>13585.737506628895</v>
      </c>
      <c r="H224" s="10">
        <f>-IPMT($F$213,F224,$F$214,$F$212,0,0)</f>
        <v>12748.097925298878</v>
      </c>
      <c r="I224" s="96">
        <f>+G224+H224</f>
        <v>26333.835431927771</v>
      </c>
    </row>
    <row r="225" spans="1:9" x14ac:dyDescent="0.35">
      <c r="A225" s="1">
        <f t="shared" si="9"/>
        <v>5</v>
      </c>
      <c r="B225" s="10">
        <f t="shared" si="10"/>
        <v>26333.835431927764</v>
      </c>
      <c r="C225" s="10">
        <f t="shared" si="12"/>
        <v>16997.054649144113</v>
      </c>
      <c r="D225" s="10">
        <f t="shared" si="13"/>
        <v>9336.7807827836496</v>
      </c>
      <c r="F225" s="1">
        <f t="shared" si="11"/>
        <v>5</v>
      </c>
      <c r="G225" s="10">
        <f t="shared" ref="G225:G268" si="14">-PPMT($F$213,F225,$F$214,$F$212,0,0)</f>
        <v>13787.025298975852</v>
      </c>
      <c r="H225" s="10">
        <f t="shared" ref="H225:H237" si="15">-IPMT($F$213,F225,$F$214,$F$212,0,0)</f>
        <v>12546.810132951923</v>
      </c>
      <c r="I225" s="96">
        <f t="shared" ref="I225:I237" si="16">+G225+H225</f>
        <v>26333.835431927775</v>
      </c>
    </row>
    <row r="226" spans="1:9" x14ac:dyDescent="0.35">
      <c r="A226" s="1">
        <f t="shared" si="9"/>
        <v>6</v>
      </c>
      <c r="B226" s="10">
        <f t="shared" si="10"/>
        <v>26333.835431927764</v>
      </c>
      <c r="C226" s="10">
        <f t="shared" si="12"/>
        <v>17167.025195635557</v>
      </c>
      <c r="D226" s="10">
        <f t="shared" si="13"/>
        <v>9166.8102362922073</v>
      </c>
      <c r="F226" s="1">
        <f t="shared" si="11"/>
        <v>6</v>
      </c>
      <c r="G226" s="10">
        <f t="shared" si="14"/>
        <v>13991.295393559112</v>
      </c>
      <c r="H226" s="10">
        <f t="shared" si="15"/>
        <v>12342.540038368659</v>
      </c>
      <c r="I226" s="96">
        <f t="shared" si="16"/>
        <v>26333.835431927771</v>
      </c>
    </row>
    <row r="227" spans="1:9" x14ac:dyDescent="0.35">
      <c r="A227" s="1">
        <f t="shared" si="9"/>
        <v>7</v>
      </c>
      <c r="B227" s="10">
        <f t="shared" si="10"/>
        <v>26333.835431927764</v>
      </c>
      <c r="C227" s="10">
        <f t="shared" si="12"/>
        <v>17338.695447591912</v>
      </c>
      <c r="D227" s="10">
        <f t="shared" si="13"/>
        <v>8995.1399843358522</v>
      </c>
      <c r="F227" s="1">
        <f t="shared" si="11"/>
        <v>7</v>
      </c>
      <c r="G227" s="10">
        <f t="shared" si="14"/>
        <v>14198.59197649909</v>
      </c>
      <c r="H227" s="10">
        <f t="shared" si="15"/>
        <v>12135.243455428688</v>
      </c>
      <c r="I227" s="96">
        <f t="shared" si="16"/>
        <v>26333.835431927779</v>
      </c>
    </row>
    <row r="228" spans="1:9" x14ac:dyDescent="0.35">
      <c r="A228" s="1">
        <f t="shared" si="9"/>
        <v>8</v>
      </c>
      <c r="B228" s="10">
        <f t="shared" si="10"/>
        <v>26333.835431927764</v>
      </c>
      <c r="C228" s="10">
        <f t="shared" si="12"/>
        <v>17512.08240206783</v>
      </c>
      <c r="D228" s="10">
        <f t="shared" si="13"/>
        <v>8821.753029859934</v>
      </c>
      <c r="F228" s="1">
        <f t="shared" si="11"/>
        <v>8</v>
      </c>
      <c r="G228" s="10">
        <f t="shared" si="14"/>
        <v>14408.959888582636</v>
      </c>
      <c r="H228" s="10">
        <f t="shared" si="15"/>
        <v>11924.875543345141</v>
      </c>
      <c r="I228" s="96">
        <f t="shared" si="16"/>
        <v>26333.835431927779</v>
      </c>
    </row>
    <row r="229" spans="1:9" x14ac:dyDescent="0.35">
      <c r="A229" s="1">
        <f t="shared" si="9"/>
        <v>9</v>
      </c>
      <c r="B229" s="10">
        <f t="shared" si="10"/>
        <v>26333.835431927764</v>
      </c>
      <c r="C229" s="10">
        <f t="shared" si="12"/>
        <v>17687.20322608851</v>
      </c>
      <c r="D229" s="10">
        <f t="shared" si="13"/>
        <v>8646.6322058392543</v>
      </c>
      <c r="F229" s="1">
        <f t="shared" si="11"/>
        <v>9</v>
      </c>
      <c r="G229" s="10">
        <f t="shared" si="14"/>
        <v>14622.444634962687</v>
      </c>
      <c r="H229" s="10">
        <f t="shared" si="15"/>
        <v>11711.390796965088</v>
      </c>
      <c r="I229" s="96">
        <f t="shared" si="16"/>
        <v>26333.835431927775</v>
      </c>
    </row>
    <row r="230" spans="1:9" x14ac:dyDescent="0.35">
      <c r="A230" s="1">
        <f t="shared" si="9"/>
        <v>10</v>
      </c>
      <c r="B230" s="10">
        <f t="shared" si="10"/>
        <v>26333.835431927764</v>
      </c>
      <c r="C230" s="10">
        <f t="shared" si="12"/>
        <v>17864.075258349396</v>
      </c>
      <c r="D230" s="10">
        <f t="shared" si="13"/>
        <v>8469.7601735783701</v>
      </c>
      <c r="F230" s="1">
        <f t="shared" si="11"/>
        <v>10</v>
      </c>
      <c r="G230" s="10">
        <f t="shared" si="14"/>
        <v>14839.092395001557</v>
      </c>
      <c r="H230" s="10">
        <f t="shared" si="15"/>
        <v>11494.743036926218</v>
      </c>
      <c r="I230" s="96">
        <f t="shared" si="16"/>
        <v>26333.835431927775</v>
      </c>
    </row>
    <row r="231" spans="1:9" x14ac:dyDescent="0.35">
      <c r="A231" s="1">
        <f t="shared" si="9"/>
        <v>11</v>
      </c>
      <c r="B231" s="10">
        <f t="shared" si="10"/>
        <v>26333.835431927764</v>
      </c>
      <c r="C231" s="10">
        <f t="shared" si="12"/>
        <v>18042.716010932891</v>
      </c>
      <c r="D231" s="10">
        <f t="shared" si="13"/>
        <v>8291.1194209948771</v>
      </c>
      <c r="F231" s="1">
        <f t="shared" si="11"/>
        <v>11</v>
      </c>
      <c r="G231" s="10">
        <f t="shared" si="14"/>
        <v>15058.950032260112</v>
      </c>
      <c r="H231" s="10">
        <f t="shared" si="15"/>
        <v>11274.885399667663</v>
      </c>
      <c r="I231" s="96">
        <f t="shared" si="16"/>
        <v>26333.835431927775</v>
      </c>
    </row>
    <row r="232" spans="1:9" x14ac:dyDescent="0.35">
      <c r="A232" s="1">
        <f t="shared" si="9"/>
        <v>12</v>
      </c>
      <c r="B232" s="10">
        <f t="shared" si="10"/>
        <v>26333.835431927764</v>
      </c>
      <c r="C232" s="10">
        <f t="shared" si="12"/>
        <v>18223.143171042218</v>
      </c>
      <c r="D232" s="10">
        <f t="shared" si="13"/>
        <v>8110.6922608855484</v>
      </c>
      <c r="F232" s="1">
        <f t="shared" si="11"/>
        <v>12</v>
      </c>
      <c r="G232" s="10">
        <f t="shared" si="14"/>
        <v>15282.065104634927</v>
      </c>
      <c r="H232" s="10">
        <f t="shared" si="15"/>
        <v>11051.770327292848</v>
      </c>
      <c r="I232" s="96">
        <f t="shared" si="16"/>
        <v>26333.835431927775</v>
      </c>
    </row>
    <row r="233" spans="1:9" x14ac:dyDescent="0.35">
      <c r="A233" s="1">
        <f t="shared" si="9"/>
        <v>13</v>
      </c>
      <c r="B233" s="10">
        <f t="shared" si="10"/>
        <v>26333.835431927764</v>
      </c>
      <c r="C233" s="10">
        <f t="shared" si="12"/>
        <v>18405.374602752639</v>
      </c>
      <c r="D233" s="10">
        <f t="shared" si="13"/>
        <v>7928.4608291751256</v>
      </c>
      <c r="F233" s="1">
        <f t="shared" si="11"/>
        <v>13</v>
      </c>
      <c r="G233" s="10">
        <f t="shared" si="14"/>
        <v>15508.485874645643</v>
      </c>
      <c r="H233" s="10">
        <f t="shared" si="15"/>
        <v>10825.349557282136</v>
      </c>
      <c r="I233" s="96">
        <f t="shared" si="16"/>
        <v>26333.835431927779</v>
      </c>
    </row>
    <row r="234" spans="1:9" x14ac:dyDescent="0.35">
      <c r="A234" s="1">
        <f t="shared" si="9"/>
        <v>14</v>
      </c>
      <c r="B234" s="10">
        <f t="shared" si="10"/>
        <v>26333.835431927764</v>
      </c>
      <c r="C234" s="10">
        <f t="shared" si="12"/>
        <v>18589.428348780166</v>
      </c>
      <c r="D234" s="10">
        <f t="shared" si="13"/>
        <v>7744.4070831475983</v>
      </c>
      <c r="F234" s="1">
        <f t="shared" si="11"/>
        <v>14</v>
      </c>
      <c r="G234" s="10">
        <f t="shared" si="14"/>
        <v>15738.261319874742</v>
      </c>
      <c r="H234" s="10">
        <f t="shared" si="15"/>
        <v>10595.574112053033</v>
      </c>
      <c r="I234" s="96">
        <f t="shared" si="16"/>
        <v>26333.835431927775</v>
      </c>
    </row>
    <row r="235" spans="1:9" x14ac:dyDescent="0.35">
      <c r="A235" s="1">
        <f t="shared" si="9"/>
        <v>15</v>
      </c>
      <c r="B235" s="10">
        <f t="shared" si="10"/>
        <v>26333.835431927764</v>
      </c>
      <c r="C235" s="10">
        <f t="shared" si="12"/>
        <v>18775.322632267966</v>
      </c>
      <c r="D235" s="10">
        <f t="shared" si="13"/>
        <v>7558.5127996597985</v>
      </c>
      <c r="F235" s="1">
        <f t="shared" si="11"/>
        <v>15</v>
      </c>
      <c r="G235" s="10">
        <f t="shared" si="14"/>
        <v>15971.441143561995</v>
      </c>
      <c r="H235" s="10">
        <f t="shared" si="15"/>
        <v>10362.394288365778</v>
      </c>
      <c r="I235" s="96">
        <f t="shared" si="16"/>
        <v>26333.835431927771</v>
      </c>
    </row>
    <row r="236" spans="1:9" x14ac:dyDescent="0.35">
      <c r="A236" s="1">
        <f t="shared" si="9"/>
        <v>16</v>
      </c>
      <c r="B236" s="10">
        <f t="shared" si="10"/>
        <v>26333.835431927764</v>
      </c>
      <c r="C236" s="10">
        <f t="shared" si="12"/>
        <v>18963.075858590648</v>
      </c>
      <c r="D236" s="10">
        <f t="shared" si="13"/>
        <v>7370.7595733371181</v>
      </c>
      <c r="F236" s="1">
        <f t="shared" si="11"/>
        <v>16</v>
      </c>
      <c r="G236" s="10">
        <f t="shared" si="14"/>
        <v>16208.075785355884</v>
      </c>
      <c r="H236" s="10">
        <f t="shared" si="15"/>
        <v>10125.759646571891</v>
      </c>
      <c r="I236" s="96">
        <f t="shared" si="16"/>
        <v>26333.835431927775</v>
      </c>
    </row>
    <row r="237" spans="1:9" x14ac:dyDescent="0.35">
      <c r="A237" s="1">
        <f t="shared" si="9"/>
        <v>17</v>
      </c>
      <c r="B237" s="10">
        <f t="shared" si="10"/>
        <v>26333.835431927764</v>
      </c>
      <c r="C237" s="10">
        <f t="shared" si="12"/>
        <v>19152.706617176551</v>
      </c>
      <c r="D237" s="10">
        <f t="shared" si="13"/>
        <v>7181.1288147512105</v>
      </c>
      <c r="F237" s="1">
        <f t="shared" si="11"/>
        <v>17</v>
      </c>
      <c r="G237" s="10">
        <f t="shared" si="14"/>
        <v>16448.216432224304</v>
      </c>
      <c r="H237" s="10">
        <f t="shared" si="15"/>
        <v>9885.6189997034689</v>
      </c>
      <c r="I237" s="96">
        <f t="shared" si="16"/>
        <v>26333.835431927771</v>
      </c>
    </row>
    <row r="238" spans="1:9" x14ac:dyDescent="0.35">
      <c r="A238" s="1">
        <f t="shared" si="9"/>
        <v>18</v>
      </c>
      <c r="B238" s="10">
        <f t="shared" si="10"/>
        <v>26333.835431927764</v>
      </c>
      <c r="C238" s="10">
        <f t="shared" si="12"/>
        <v>19344.23368334832</v>
      </c>
      <c r="D238" s="10">
        <f t="shared" si="13"/>
        <v>6989.6017485794464</v>
      </c>
      <c r="F238" s="1">
        <f t="shared" si="11"/>
        <v>18</v>
      </c>
      <c r="G238" s="10">
        <f t="shared" si="14"/>
        <v>16691.915029526943</v>
      </c>
      <c r="H238" s="10">
        <f t="shared" ref="H238:H268" si="17">-IPMT($F$213,F238,$F$214,$F$212,0,0)</f>
        <v>9641.9204024008304</v>
      </c>
      <c r="I238" s="96">
        <f t="shared" ref="I238:I268" si="18">+G238+H238</f>
        <v>26333.835431927771</v>
      </c>
    </row>
    <row r="239" spans="1:9" x14ac:dyDescent="0.35">
      <c r="A239" s="1">
        <f t="shared" si="9"/>
        <v>19</v>
      </c>
      <c r="B239" s="10">
        <f t="shared" si="10"/>
        <v>26333.835431927764</v>
      </c>
      <c r="C239" s="10">
        <f t="shared" si="12"/>
        <v>19537.676020181803</v>
      </c>
      <c r="D239" s="10">
        <f t="shared" si="13"/>
        <v>6796.1594117459608</v>
      </c>
      <c r="F239" s="1">
        <f t="shared" si="11"/>
        <v>19</v>
      </c>
      <c r="G239" s="10">
        <f t="shared" si="14"/>
        <v>16939.2242922517</v>
      </c>
      <c r="H239" s="10">
        <f t="shared" si="17"/>
        <v>9394.6111396760789</v>
      </c>
      <c r="I239" s="96">
        <f t="shared" si="18"/>
        <v>26333.835431927779</v>
      </c>
    </row>
    <row r="240" spans="1:9" x14ac:dyDescent="0.35">
      <c r="A240" s="1">
        <f t="shared" si="9"/>
        <v>20</v>
      </c>
      <c r="B240" s="10">
        <f t="shared" si="10"/>
        <v>26333.835431927764</v>
      </c>
      <c r="C240" s="10">
        <f t="shared" si="12"/>
        <v>19733.052780383619</v>
      </c>
      <c r="D240" s="10">
        <f t="shared" si="13"/>
        <v>6600.7826515441448</v>
      </c>
      <c r="F240" s="1">
        <f t="shared" si="11"/>
        <v>20</v>
      </c>
      <c r="G240" s="10">
        <f t="shared" si="14"/>
        <v>17190.197716417559</v>
      </c>
      <c r="H240" s="10">
        <f t="shared" si="17"/>
        <v>9143.6377155102145</v>
      </c>
      <c r="I240" s="96">
        <f t="shared" si="18"/>
        <v>26333.835431927771</v>
      </c>
    </row>
    <row r="241" spans="1:9" x14ac:dyDescent="0.35">
      <c r="A241" s="1">
        <f t="shared" ref="A241:A266" si="19">+A240+1</f>
        <v>21</v>
      </c>
      <c r="B241" s="10">
        <f t="shared" ref="B241:B266" si="20">+B240</f>
        <v>26333.835431927764</v>
      </c>
      <c r="C241" s="10">
        <f t="shared" si="12"/>
        <v>19930.383308187455</v>
      </c>
      <c r="D241" s="10">
        <f t="shared" si="13"/>
        <v>6403.4521237403087</v>
      </c>
      <c r="F241" s="1">
        <f t="shared" si="11"/>
        <v>21</v>
      </c>
      <c r="G241" s="10">
        <f t="shared" si="14"/>
        <v>17444.889590646475</v>
      </c>
      <c r="H241" s="10">
        <f t="shared" si="17"/>
        <v>8888.9458412813019</v>
      </c>
      <c r="I241" s="96">
        <f t="shared" si="18"/>
        <v>26333.835431927779</v>
      </c>
    </row>
    <row r="242" spans="1:9" x14ac:dyDescent="0.35">
      <c r="A242" s="1">
        <f t="shared" si="19"/>
        <v>22</v>
      </c>
      <c r="B242" s="10">
        <f t="shared" si="20"/>
        <v>26333.835431927764</v>
      </c>
      <c r="C242" s="10">
        <f t="shared" si="12"/>
        <v>20129.687141269333</v>
      </c>
      <c r="D242" s="10">
        <f t="shared" si="13"/>
        <v>6204.1482906584324</v>
      </c>
      <c r="F242" s="1">
        <f t="shared" si="11"/>
        <v>22</v>
      </c>
      <c r="G242" s="10">
        <f t="shared" si="14"/>
        <v>17703.355007906612</v>
      </c>
      <c r="H242" s="10">
        <f t="shared" si="17"/>
        <v>8630.4804240211615</v>
      </c>
      <c r="I242" s="96">
        <f t="shared" si="18"/>
        <v>26333.835431927771</v>
      </c>
    </row>
    <row r="243" spans="1:9" x14ac:dyDescent="0.35">
      <c r="A243" s="1">
        <f t="shared" si="19"/>
        <v>23</v>
      </c>
      <c r="B243" s="10">
        <f t="shared" si="20"/>
        <v>26333.835431927764</v>
      </c>
      <c r="C243" s="10">
        <f t="shared" si="12"/>
        <v>20330.984012682024</v>
      </c>
      <c r="D243" s="10">
        <f t="shared" si="13"/>
        <v>6002.8514192457405</v>
      </c>
      <c r="F243" s="1">
        <f t="shared" si="11"/>
        <v>23</v>
      </c>
      <c r="G243" s="10">
        <f t="shared" si="14"/>
        <v>17965.649877429685</v>
      </c>
      <c r="H243" s="10">
        <f t="shared" si="17"/>
        <v>8368.1855544980881</v>
      </c>
      <c r="I243" s="96">
        <f t="shared" si="18"/>
        <v>26333.835431927771</v>
      </c>
    </row>
    <row r="244" spans="1:9" x14ac:dyDescent="0.35">
      <c r="A244" s="1">
        <f t="shared" si="19"/>
        <v>24</v>
      </c>
      <c r="B244" s="10">
        <f t="shared" si="20"/>
        <v>26333.835431927764</v>
      </c>
      <c r="C244" s="10">
        <f t="shared" si="12"/>
        <v>20534.293852808845</v>
      </c>
      <c r="D244" s="10">
        <f t="shared" si="13"/>
        <v>5799.5415791189207</v>
      </c>
      <c r="F244" s="1">
        <f t="shared" si="11"/>
        <v>24</v>
      </c>
      <c r="G244" s="10">
        <f t="shared" si="14"/>
        <v>18231.830936804756</v>
      </c>
      <c r="H244" s="10">
        <f t="shared" si="17"/>
        <v>8102.0044951230147</v>
      </c>
      <c r="I244" s="96">
        <f t="shared" si="18"/>
        <v>26333.835431927771</v>
      </c>
    </row>
    <row r="245" spans="1:9" x14ac:dyDescent="0.35">
      <c r="A245" s="1">
        <f t="shared" si="19"/>
        <v>25</v>
      </c>
      <c r="B245" s="10">
        <f t="shared" si="20"/>
        <v>26333.835431927764</v>
      </c>
      <c r="C245" s="10">
        <f t="shared" si="12"/>
        <v>20739.636791336932</v>
      </c>
      <c r="D245" s="10">
        <f t="shared" si="13"/>
        <v>5594.198640590831</v>
      </c>
      <c r="F245" s="1">
        <f t="shared" si="11"/>
        <v>25</v>
      </c>
      <c r="G245" s="10">
        <f t="shared" si="14"/>
        <v>18501.955764251314</v>
      </c>
      <c r="H245" s="10">
        <f t="shared" si="17"/>
        <v>7831.8796676764605</v>
      </c>
      <c r="I245" s="96">
        <f t="shared" si="18"/>
        <v>26333.835431927775</v>
      </c>
    </row>
    <row r="246" spans="1:9" x14ac:dyDescent="0.35">
      <c r="A246" s="1">
        <f t="shared" si="19"/>
        <v>26</v>
      </c>
      <c r="B246" s="10">
        <f t="shared" si="20"/>
        <v>26333.835431927764</v>
      </c>
      <c r="C246" s="10">
        <f t="shared" si="12"/>
        <v>20947.033159250303</v>
      </c>
      <c r="D246" s="10">
        <f t="shared" si="13"/>
        <v>5386.8022726774616</v>
      </c>
      <c r="F246" s="1">
        <f t="shared" si="11"/>
        <v>26</v>
      </c>
      <c r="G246" s="10">
        <f t="shared" si="14"/>
        <v>18776.08279107411</v>
      </c>
      <c r="H246" s="10">
        <f t="shared" si="17"/>
        <v>7557.7526408536623</v>
      </c>
      <c r="I246" s="96">
        <f t="shared" si="18"/>
        <v>26333.835431927771</v>
      </c>
    </row>
    <row r="247" spans="1:9" x14ac:dyDescent="0.35">
      <c r="A247" s="1">
        <f t="shared" si="19"/>
        <v>27</v>
      </c>
      <c r="B247" s="10">
        <f t="shared" si="20"/>
        <v>26333.835431927764</v>
      </c>
      <c r="C247" s="10">
        <f t="shared" si="12"/>
        <v>21156.503490842806</v>
      </c>
      <c r="D247" s="10">
        <f t="shared" si="13"/>
        <v>5177.3319410849599</v>
      </c>
      <c r="F247" s="1">
        <f t="shared" si="11"/>
        <v>27</v>
      </c>
      <c r="G247" s="10">
        <f t="shared" si="14"/>
        <v>19054.271314302598</v>
      </c>
      <c r="H247" s="10">
        <f t="shared" si="17"/>
        <v>7279.5641176251747</v>
      </c>
      <c r="I247" s="96">
        <f t="shared" si="18"/>
        <v>26333.835431927771</v>
      </c>
    </row>
    <row r="248" spans="1:9" x14ac:dyDescent="0.35">
      <c r="A248" s="1">
        <f t="shared" si="19"/>
        <v>28</v>
      </c>
      <c r="B248" s="10">
        <f t="shared" si="20"/>
        <v>26333.835431927764</v>
      </c>
      <c r="C248" s="10">
        <f t="shared" si="12"/>
        <v>21368.068525751234</v>
      </c>
      <c r="D248" s="10">
        <f t="shared" si="13"/>
        <v>4965.7669061765309</v>
      </c>
      <c r="F248" s="1">
        <f t="shared" si="11"/>
        <v>28</v>
      </c>
      <c r="G248" s="10">
        <f t="shared" si="14"/>
        <v>19336.581509517575</v>
      </c>
      <c r="H248" s="10">
        <f t="shared" si="17"/>
        <v>6997.2539224101956</v>
      </c>
      <c r="I248" s="96">
        <f t="shared" si="18"/>
        <v>26333.835431927771</v>
      </c>
    </row>
    <row r="249" spans="1:9" x14ac:dyDescent="0.35">
      <c r="A249" s="1">
        <f t="shared" si="19"/>
        <v>29</v>
      </c>
      <c r="B249" s="10">
        <f t="shared" si="20"/>
        <v>26333.835431927764</v>
      </c>
      <c r="C249" s="10">
        <f t="shared" si="12"/>
        <v>21581.749211008744</v>
      </c>
      <c r="D249" s="10">
        <f t="shared" si="13"/>
        <v>4752.0862209190191</v>
      </c>
      <c r="F249" s="1">
        <f t="shared" si="11"/>
        <v>29</v>
      </c>
      <c r="G249" s="10">
        <f t="shared" si="14"/>
        <v>19623.074443867928</v>
      </c>
      <c r="H249" s="10">
        <f t="shared" si="17"/>
        <v>6710.7609880598457</v>
      </c>
      <c r="I249" s="96">
        <f t="shared" si="18"/>
        <v>26333.835431927775</v>
      </c>
    </row>
    <row r="250" spans="1:9" x14ac:dyDescent="0.35">
      <c r="A250" s="1">
        <f t="shared" si="19"/>
        <v>30</v>
      </c>
      <c r="B250" s="10">
        <f t="shared" si="20"/>
        <v>26333.835431927764</v>
      </c>
      <c r="C250" s="10">
        <f t="shared" si="12"/>
        <v>21797.566703118831</v>
      </c>
      <c r="D250" s="10">
        <f t="shared" si="13"/>
        <v>4536.268728808931</v>
      </c>
      <c r="F250" s="1">
        <f t="shared" si="11"/>
        <v>30</v>
      </c>
      <c r="G250" s="10">
        <f t="shared" si="14"/>
        <v>19913.812089280174</v>
      </c>
      <c r="H250" s="10">
        <f t="shared" si="17"/>
        <v>6420.0233426476007</v>
      </c>
      <c r="I250" s="96">
        <f t="shared" si="18"/>
        <v>26333.835431927775</v>
      </c>
    </row>
    <row r="251" spans="1:9" x14ac:dyDescent="0.35">
      <c r="A251" s="1">
        <f t="shared" si="19"/>
        <v>31</v>
      </c>
      <c r="B251" s="10">
        <f t="shared" si="20"/>
        <v>26333.835431927764</v>
      </c>
      <c r="C251" s="10">
        <f t="shared" si="12"/>
        <v>22015.542370150019</v>
      </c>
      <c r="D251" s="10">
        <f t="shared" si="13"/>
        <v>4318.293061777742</v>
      </c>
      <c r="F251" s="1">
        <f t="shared" si="11"/>
        <v>31</v>
      </c>
      <c r="G251" s="10">
        <f t="shared" si="14"/>
        <v>20208.857335863762</v>
      </c>
      <c r="H251" s="10">
        <f t="shared" si="17"/>
        <v>6124.9780960640073</v>
      </c>
      <c r="I251" s="96">
        <f t="shared" si="18"/>
        <v>26333.835431927771</v>
      </c>
    </row>
    <row r="252" spans="1:9" x14ac:dyDescent="0.35">
      <c r="A252" s="1">
        <f t="shared" si="19"/>
        <v>32</v>
      </c>
      <c r="B252" s="10">
        <f t="shared" si="20"/>
        <v>26333.835431927764</v>
      </c>
      <c r="C252" s="10">
        <f t="shared" si="12"/>
        <v>22235.697793851523</v>
      </c>
      <c r="D252" s="10">
        <f t="shared" si="13"/>
        <v>4098.1376380762422</v>
      </c>
      <c r="F252" s="1">
        <f t="shared" si="11"/>
        <v>32</v>
      </c>
      <c r="G252" s="10">
        <f t="shared" si="14"/>
        <v>20508.274005514992</v>
      </c>
      <c r="H252" s="10">
        <f t="shared" si="17"/>
        <v>5825.5614264127817</v>
      </c>
      <c r="I252" s="96">
        <f t="shared" si="18"/>
        <v>26333.835431927771</v>
      </c>
    </row>
    <row r="253" spans="1:9" x14ac:dyDescent="0.35">
      <c r="A253" s="1">
        <f t="shared" si="19"/>
        <v>33</v>
      </c>
      <c r="B253" s="10">
        <f t="shared" si="20"/>
        <v>26333.835431927764</v>
      </c>
      <c r="C253" s="10">
        <f t="shared" si="12"/>
        <v>22458.054771790041</v>
      </c>
      <c r="D253" s="10">
        <f t="shared" si="13"/>
        <v>3875.780660137727</v>
      </c>
      <c r="F253" s="1">
        <f t="shared" si="11"/>
        <v>33</v>
      </c>
      <c r="G253" s="10">
        <f t="shared" si="14"/>
        <v>20812.126865722425</v>
      </c>
      <c r="H253" s="10">
        <f t="shared" si="17"/>
        <v>5521.7085662053532</v>
      </c>
      <c r="I253" s="96">
        <f t="shared" si="18"/>
        <v>26333.835431927779</v>
      </c>
    </row>
    <row r="254" spans="1:9" x14ac:dyDescent="0.35">
      <c r="A254" s="1">
        <f t="shared" si="19"/>
        <v>34</v>
      </c>
      <c r="B254" s="10">
        <f t="shared" si="20"/>
        <v>26333.835431927764</v>
      </c>
      <c r="C254" s="10">
        <f t="shared" si="12"/>
        <v>22682.635319507939</v>
      </c>
      <c r="D254" s="10">
        <f t="shared" si="13"/>
        <v>3651.2001124198259</v>
      </c>
      <c r="F254" s="1">
        <f t="shared" si="11"/>
        <v>34</v>
      </c>
      <c r="G254" s="10">
        <f t="shared" si="14"/>
        <v>21120.481643576913</v>
      </c>
      <c r="H254" s="10">
        <f t="shared" si="17"/>
        <v>5213.3537883508598</v>
      </c>
      <c r="I254" s="96">
        <f t="shared" si="18"/>
        <v>26333.835431927771</v>
      </c>
    </row>
    <row r="255" spans="1:9" x14ac:dyDescent="0.35">
      <c r="A255" s="1">
        <f t="shared" si="19"/>
        <v>35</v>
      </c>
      <c r="B255" s="10">
        <f t="shared" si="20"/>
        <v>26333.835431927764</v>
      </c>
      <c r="C255" s="10">
        <f t="shared" si="12"/>
        <v>22909.461672703019</v>
      </c>
      <c r="D255" s="10">
        <f t="shared" si="13"/>
        <v>3424.3737592247471</v>
      </c>
      <c r="F255" s="1">
        <f t="shared" si="11"/>
        <v>35</v>
      </c>
      <c r="G255" s="10">
        <f t="shared" si="14"/>
        <v>21433.405039989189</v>
      </c>
      <c r="H255" s="10">
        <f t="shared" si="17"/>
        <v>4900.4303919385839</v>
      </c>
      <c r="I255" s="96">
        <f t="shared" si="18"/>
        <v>26333.835431927771</v>
      </c>
    </row>
    <row r="256" spans="1:9" x14ac:dyDescent="0.35">
      <c r="A256" s="1">
        <f t="shared" si="19"/>
        <v>36</v>
      </c>
      <c r="B256" s="10">
        <f t="shared" si="20"/>
        <v>26333.835431927764</v>
      </c>
      <c r="C256" s="10">
        <f t="shared" si="12"/>
        <v>23138.556289430046</v>
      </c>
      <c r="D256" s="10">
        <f t="shared" si="13"/>
        <v>3195.2791424977167</v>
      </c>
      <c r="F256" s="1">
        <f t="shared" si="11"/>
        <v>36</v>
      </c>
      <c r="G256" s="10">
        <f t="shared" si="14"/>
        <v>21750.964744118057</v>
      </c>
      <c r="H256" s="10">
        <f t="shared" si="17"/>
        <v>4582.8706878097164</v>
      </c>
      <c r="I256" s="96">
        <f t="shared" si="18"/>
        <v>26333.835431927771</v>
      </c>
    </row>
    <row r="257" spans="1:9" x14ac:dyDescent="0.35">
      <c r="A257" s="1">
        <f t="shared" si="19"/>
        <v>37</v>
      </c>
      <c r="B257" s="10">
        <f t="shared" si="20"/>
        <v>26333.835431927764</v>
      </c>
      <c r="C257" s="10">
        <f t="shared" si="12"/>
        <v>23369.941852324348</v>
      </c>
      <c r="D257" s="10">
        <f t="shared" si="13"/>
        <v>2963.8935796034161</v>
      </c>
      <c r="F257" s="1">
        <f t="shared" si="11"/>
        <v>37</v>
      </c>
      <c r="G257" s="10">
        <f t="shared" si="14"/>
        <v>22073.229448012396</v>
      </c>
      <c r="H257" s="10">
        <f t="shared" si="17"/>
        <v>4260.6059839153795</v>
      </c>
      <c r="I257" s="96">
        <f t="shared" si="18"/>
        <v>26333.835431927775</v>
      </c>
    </row>
    <row r="258" spans="1:9" x14ac:dyDescent="0.35">
      <c r="A258" s="1">
        <f t="shared" si="19"/>
        <v>38</v>
      </c>
      <c r="B258" s="10">
        <f t="shared" si="20"/>
        <v>26333.835431927764</v>
      </c>
      <c r="C258" s="10">
        <f t="shared" si="12"/>
        <v>23603.641270847591</v>
      </c>
      <c r="D258" s="10">
        <f t="shared" si="13"/>
        <v>2730.1941610801732</v>
      </c>
      <c r="F258" s="1">
        <f t="shared" si="11"/>
        <v>38</v>
      </c>
      <c r="G258" s="10">
        <f t="shared" si="14"/>
        <v>22400.268861470096</v>
      </c>
      <c r="H258" s="10">
        <f t="shared" si="17"/>
        <v>3933.5665704576791</v>
      </c>
      <c r="I258" s="96">
        <f t="shared" si="18"/>
        <v>26333.835431927775</v>
      </c>
    </row>
    <row r="259" spans="1:9" x14ac:dyDescent="0.35">
      <c r="A259" s="1">
        <f t="shared" si="19"/>
        <v>39</v>
      </c>
      <c r="B259" s="10">
        <f t="shared" si="20"/>
        <v>26333.835431927764</v>
      </c>
      <c r="C259" s="10">
        <f t="shared" si="12"/>
        <v>23839.677683556067</v>
      </c>
      <c r="D259" s="10">
        <f t="shared" si="13"/>
        <v>2494.1577483716969</v>
      </c>
      <c r="F259" s="1">
        <f t="shared" si="11"/>
        <v>39</v>
      </c>
      <c r="G259" s="10">
        <f t="shared" si="14"/>
        <v>22732.15372711714</v>
      </c>
      <c r="H259" s="10">
        <f t="shared" si="17"/>
        <v>3601.6817048106354</v>
      </c>
      <c r="I259" s="96">
        <f t="shared" si="18"/>
        <v>26333.835431927775</v>
      </c>
    </row>
    <row r="260" spans="1:9" x14ac:dyDescent="0.35">
      <c r="A260" s="1">
        <f t="shared" si="19"/>
        <v>40</v>
      </c>
      <c r="B260" s="10">
        <f t="shared" si="20"/>
        <v>26333.835431927764</v>
      </c>
      <c r="C260" s="10">
        <f t="shared" si="12"/>
        <v>24078.074460391625</v>
      </c>
      <c r="D260" s="10">
        <f t="shared" si="13"/>
        <v>2255.7609715361364</v>
      </c>
      <c r="F260" s="1">
        <f t="shared" si="11"/>
        <v>40</v>
      </c>
      <c r="G260" s="10">
        <f t="shared" si="14"/>
        <v>23068.95583571009</v>
      </c>
      <c r="H260" s="10">
        <f t="shared" si="17"/>
        <v>3264.8795962176814</v>
      </c>
      <c r="I260" s="96">
        <f t="shared" si="18"/>
        <v>26333.835431927771</v>
      </c>
    </row>
    <row r="261" spans="1:9" x14ac:dyDescent="0.35">
      <c r="A261" s="1">
        <f t="shared" si="19"/>
        <v>41</v>
      </c>
      <c r="B261" s="10">
        <f t="shared" si="20"/>
        <v>26333.835431927764</v>
      </c>
      <c r="C261" s="10">
        <f t="shared" si="12"/>
        <v>24318.855204995543</v>
      </c>
      <c r="D261" s="10">
        <f t="shared" si="13"/>
        <v>2014.9802269322199</v>
      </c>
      <c r="F261" s="1">
        <f t="shared" si="11"/>
        <v>41</v>
      </c>
      <c r="G261" s="10">
        <f t="shared" si="14"/>
        <v>23410.748041665331</v>
      </c>
      <c r="H261" s="10">
        <f t="shared" si="17"/>
        <v>2923.0873902624448</v>
      </c>
      <c r="I261" s="96">
        <f t="shared" si="18"/>
        <v>26333.835431927775</v>
      </c>
    </row>
    <row r="262" spans="1:9" x14ac:dyDescent="0.35">
      <c r="A262" s="1">
        <f t="shared" si="19"/>
        <v>42</v>
      </c>
      <c r="B262" s="10">
        <f t="shared" si="20"/>
        <v>26333.835431927764</v>
      </c>
      <c r="C262" s="10">
        <f t="shared" si="12"/>
        <v>24562.043757045496</v>
      </c>
      <c r="D262" s="10">
        <f t="shared" si="13"/>
        <v>1771.791674882264</v>
      </c>
      <c r="F262" s="1">
        <f t="shared" si="11"/>
        <v>42</v>
      </c>
      <c r="G262" s="10">
        <f t="shared" si="14"/>
        <v>23757.604278818326</v>
      </c>
      <c r="H262" s="10">
        <f t="shared" si="17"/>
        <v>2576.231153109451</v>
      </c>
      <c r="I262" s="96">
        <f t="shared" si="18"/>
        <v>26333.835431927779</v>
      </c>
    </row>
    <row r="263" spans="1:9" x14ac:dyDescent="0.35">
      <c r="A263" s="1">
        <f t="shared" si="19"/>
        <v>43</v>
      </c>
      <c r="B263" s="10">
        <f t="shared" si="20"/>
        <v>26333.835431927764</v>
      </c>
      <c r="C263" s="10">
        <f t="shared" si="12"/>
        <v>24807.664194615954</v>
      </c>
      <c r="D263" s="10">
        <f t="shared" si="13"/>
        <v>1526.1712373118091</v>
      </c>
      <c r="F263" s="1">
        <f t="shared" si="11"/>
        <v>43</v>
      </c>
      <c r="G263" s="10">
        <f t="shared" si="14"/>
        <v>24109.599576416451</v>
      </c>
      <c r="H263" s="10">
        <f t="shared" si="17"/>
        <v>2224.2358555113228</v>
      </c>
      <c r="I263" s="96">
        <f t="shared" si="18"/>
        <v>26333.835431927775</v>
      </c>
    </row>
    <row r="264" spans="1:9" x14ac:dyDescent="0.35">
      <c r="A264" s="1">
        <f t="shared" si="19"/>
        <v>44</v>
      </c>
      <c r="B264" s="10">
        <f t="shared" si="20"/>
        <v>26333.835431927764</v>
      </c>
      <c r="C264" s="10">
        <f t="shared" si="12"/>
        <v>25055.740836562116</v>
      </c>
      <c r="D264" s="10">
        <f t="shared" si="13"/>
        <v>1278.0945953656496</v>
      </c>
      <c r="F264" s="1">
        <f t="shared" si="11"/>
        <v>44</v>
      </c>
      <c r="G264" s="10">
        <f t="shared" si="14"/>
        <v>24466.810075348734</v>
      </c>
      <c r="H264" s="10">
        <f t="shared" si="17"/>
        <v>1867.0253565790399</v>
      </c>
      <c r="I264" s="96">
        <f t="shared" si="18"/>
        <v>26333.835431927775</v>
      </c>
    </row>
    <row r="265" spans="1:9" x14ac:dyDescent="0.35">
      <c r="A265" s="1">
        <f t="shared" si="19"/>
        <v>45</v>
      </c>
      <c r="B265" s="10">
        <f t="shared" si="20"/>
        <v>26333.835431927764</v>
      </c>
      <c r="C265" s="10">
        <f t="shared" si="12"/>
        <v>25306.298244927737</v>
      </c>
      <c r="D265" s="10">
        <f t="shared" si="13"/>
        <v>1027.5371870000283</v>
      </c>
      <c r="F265" s="1">
        <f t="shared" si="11"/>
        <v>45</v>
      </c>
      <c r="G265" s="10">
        <f t="shared" si="14"/>
        <v>24829.313044616039</v>
      </c>
      <c r="H265" s="10">
        <f t="shared" si="17"/>
        <v>1504.522387311735</v>
      </c>
      <c r="I265" s="96">
        <f t="shared" si="18"/>
        <v>26333.835431927775</v>
      </c>
    </row>
    <row r="266" spans="1:9" x14ac:dyDescent="0.35">
      <c r="A266" s="1">
        <f t="shared" si="19"/>
        <v>46</v>
      </c>
      <c r="B266" s="10">
        <f t="shared" si="20"/>
        <v>26333.835431927764</v>
      </c>
      <c r="C266" s="10">
        <f t="shared" si="12"/>
        <v>25559.361227377012</v>
      </c>
      <c r="D266" s="10">
        <f t="shared" si="13"/>
        <v>774.47420455075098</v>
      </c>
      <c r="F266" s="1">
        <f t="shared" si="11"/>
        <v>46</v>
      </c>
      <c r="G266" s="10">
        <f t="shared" si="14"/>
        <v>25197.186898045311</v>
      </c>
      <c r="H266" s="10">
        <f t="shared" si="17"/>
        <v>1136.6485338824605</v>
      </c>
      <c r="I266" s="96">
        <f t="shared" si="18"/>
        <v>26333.835431927771</v>
      </c>
    </row>
    <row r="267" spans="1:9" x14ac:dyDescent="0.35">
      <c r="A267" s="1">
        <f t="shared" ref="A267:A268" si="21">+A266+1</f>
        <v>47</v>
      </c>
      <c r="B267" s="10">
        <f t="shared" ref="B267:B268" si="22">+B266</f>
        <v>26333.835431927764</v>
      </c>
      <c r="C267" s="10">
        <f t="shared" si="12"/>
        <v>25814.954839650785</v>
      </c>
      <c r="D267" s="10">
        <f t="shared" si="13"/>
        <v>518.88059227698091</v>
      </c>
      <c r="F267" s="1">
        <f t="shared" si="11"/>
        <v>47</v>
      </c>
      <c r="G267" s="10">
        <f t="shared" si="14"/>
        <v>25570.511211251454</v>
      </c>
      <c r="H267" s="10">
        <f t="shared" si="17"/>
        <v>763.32422067631956</v>
      </c>
      <c r="I267" s="96">
        <f t="shared" si="18"/>
        <v>26333.835431927775</v>
      </c>
    </row>
    <row r="268" spans="1:9" x14ac:dyDescent="0.35">
      <c r="A268" s="1">
        <f t="shared" si="21"/>
        <v>48</v>
      </c>
      <c r="B268" s="10">
        <f t="shared" si="22"/>
        <v>26333.835431927764</v>
      </c>
      <c r="C268" s="10">
        <f t="shared" si="12"/>
        <v>26073.10438804729</v>
      </c>
      <c r="D268" s="10">
        <f t="shared" si="13"/>
        <v>260.73104388047295</v>
      </c>
      <c r="F268" s="1">
        <f t="shared" si="11"/>
        <v>48</v>
      </c>
      <c r="G268" s="10">
        <f t="shared" si="14"/>
        <v>25949.366738850487</v>
      </c>
      <c r="H268" s="10">
        <f t="shared" si="17"/>
        <v>384.46869307728753</v>
      </c>
      <c r="I268" s="96">
        <f t="shared" si="18"/>
        <v>26333.835431927775</v>
      </c>
    </row>
    <row r="269" spans="1:9" x14ac:dyDescent="0.35">
      <c r="C269" s="102">
        <f>SUM(C221:C268)</f>
        <v>999999.99999999965</v>
      </c>
      <c r="D269" s="102">
        <f>SUM(D221:D268)</f>
        <v>264024.10073253285</v>
      </c>
      <c r="G269" s="96">
        <f>SUM(G221:G268)</f>
        <v>899999.99999999988</v>
      </c>
      <c r="H269" s="96">
        <f>SUM(H221:H268)</f>
        <v>364024.1007325332</v>
      </c>
    </row>
    <row r="270" spans="1:9" x14ac:dyDescent="0.35">
      <c r="D270" s="102">
        <f>+C269+D269</f>
        <v>1264024.1007325326</v>
      </c>
      <c r="H270" s="96">
        <f>+G269+H269</f>
        <v>1264024.100732533</v>
      </c>
    </row>
    <row r="272" spans="1:9" x14ac:dyDescent="0.35">
      <c r="C272" s="14">
        <f>+G269-C269</f>
        <v>-99999.999999999767</v>
      </c>
      <c r="D272" s="14">
        <f>+H269-D269</f>
        <v>100000.00000000035</v>
      </c>
    </row>
    <row r="274" spans="1:9" x14ac:dyDescent="0.35">
      <c r="B274" s="102" t="s">
        <v>131</v>
      </c>
      <c r="C274" s="102"/>
      <c r="D274" s="107" t="s">
        <v>131</v>
      </c>
      <c r="E274" s="104" t="s">
        <v>133</v>
      </c>
      <c r="H274" s="109">
        <v>0.3</v>
      </c>
      <c r="I274" s="109" t="s">
        <v>141</v>
      </c>
    </row>
    <row r="275" spans="1:9" x14ac:dyDescent="0.35">
      <c r="B275" s="103" t="s">
        <v>132</v>
      </c>
      <c r="C275" s="103" t="s">
        <v>132</v>
      </c>
      <c r="D275" s="108" t="s">
        <v>132</v>
      </c>
      <c r="E275" s="104" t="s">
        <v>132</v>
      </c>
      <c r="F275" s="103" t="s">
        <v>135</v>
      </c>
      <c r="G275" s="103" t="s">
        <v>137</v>
      </c>
      <c r="H275" s="103" t="s">
        <v>139</v>
      </c>
      <c r="I275" s="103" t="s">
        <v>142</v>
      </c>
    </row>
    <row r="276" spans="1:9" x14ac:dyDescent="0.35">
      <c r="B276" s="103" t="s">
        <v>20</v>
      </c>
      <c r="C276" s="103" t="s">
        <v>118</v>
      </c>
      <c r="D276" s="108" t="s">
        <v>134</v>
      </c>
      <c r="E276" s="104" t="s">
        <v>118</v>
      </c>
      <c r="F276" s="103" t="s">
        <v>136</v>
      </c>
      <c r="G276" s="103" t="s">
        <v>138</v>
      </c>
      <c r="H276" s="103" t="s">
        <v>140</v>
      </c>
      <c r="I276" s="103" t="s">
        <v>140</v>
      </c>
    </row>
    <row r="277" spans="1:9" x14ac:dyDescent="0.35">
      <c r="A277" s="1">
        <v>1</v>
      </c>
      <c r="B277" s="10">
        <f>+C272</f>
        <v>-99999.999999999767</v>
      </c>
      <c r="C277" s="10">
        <f>-D221</f>
        <v>-10000</v>
      </c>
      <c r="D277" s="10">
        <f>+B277+C277</f>
        <v>-109999.99999999977</v>
      </c>
      <c r="E277" s="10">
        <f>-H221</f>
        <v>-13334.499729872288</v>
      </c>
      <c r="F277" s="10">
        <f>+E277-D277</f>
        <v>96665.500270127479</v>
      </c>
      <c r="G277" s="10">
        <f>+F277</f>
        <v>96665.500270127479</v>
      </c>
      <c r="H277" s="10">
        <f>+G277*$H$274</f>
        <v>28999.650081038242</v>
      </c>
      <c r="I277" s="10">
        <f>+H277</f>
        <v>28999.650081038242</v>
      </c>
    </row>
    <row r="278" spans="1:9" x14ac:dyDescent="0.35">
      <c r="A278" s="1">
        <f>+A277+1</f>
        <v>2</v>
      </c>
      <c r="C278" s="10">
        <f>-D222</f>
        <v>-9836.6616456807224</v>
      </c>
      <c r="D278" s="10">
        <f t="shared" ref="D278:D324" si="23">+B278+C278</f>
        <v>-9836.6616456807224</v>
      </c>
      <c r="E278" s="10">
        <f>-H222</f>
        <v>-13141.900131641645</v>
      </c>
      <c r="F278" s="10">
        <f>+E278-D278</f>
        <v>-3305.2384859609228</v>
      </c>
      <c r="G278" s="10">
        <f>+G277+F278</f>
        <v>93360.261784166563</v>
      </c>
      <c r="H278" s="10">
        <f>+G278*$H$274</f>
        <v>28008.07853524997</v>
      </c>
      <c r="I278" s="10">
        <f>+H278-H277</f>
        <v>-991.57154578827249</v>
      </c>
    </row>
    <row r="279" spans="1:9" x14ac:dyDescent="0.35">
      <c r="A279" s="1">
        <f t="shared" ref="A279:A324" si="24">+A278+1</f>
        <v>3</v>
      </c>
      <c r="C279" s="10">
        <f>-D223</f>
        <v>-9671.6899078182487</v>
      </c>
      <c r="D279" s="10">
        <f t="shared" si="23"/>
        <v>-9671.6899078182487</v>
      </c>
      <c r="E279" s="10">
        <f>-H223</f>
        <v>-12946.446956421469</v>
      </c>
      <c r="F279" s="10">
        <f>+E279-D279</f>
        <v>-3274.75704860322</v>
      </c>
      <c r="G279" s="10">
        <f>+G278+F279</f>
        <v>90085.504735563343</v>
      </c>
      <c r="H279" s="10">
        <f>+G279*$H$274</f>
        <v>27025.651420669001</v>
      </c>
      <c r="I279" s="10">
        <f t="shared" ref="I279:I324" si="25">+H279-H278</f>
        <v>-982.42711458096892</v>
      </c>
    </row>
    <row r="280" spans="1:9" x14ac:dyDescent="0.35">
      <c r="A280" s="1">
        <f t="shared" si="24"/>
        <v>4</v>
      </c>
      <c r="C280" s="10">
        <f t="shared" ref="C280:C325" si="26">-D224</f>
        <v>-9505.0684525771558</v>
      </c>
      <c r="D280" s="10">
        <f t="shared" si="23"/>
        <v>-9505.0684525771558</v>
      </c>
      <c r="E280" s="10">
        <f>-H224</f>
        <v>-12748.097925298878</v>
      </c>
      <c r="F280" s="10">
        <f>+E280-D280</f>
        <v>-3243.0294727217224</v>
      </c>
      <c r="G280" s="10">
        <f>+G279+F280</f>
        <v>86842.475262841617</v>
      </c>
      <c r="H280" s="10">
        <f>+G280*$H$274</f>
        <v>26052.742578852485</v>
      </c>
      <c r="I280" s="10">
        <f t="shared" si="25"/>
        <v>-972.90884181651563</v>
      </c>
    </row>
    <row r="281" spans="1:9" x14ac:dyDescent="0.35">
      <c r="A281" s="1">
        <f t="shared" si="24"/>
        <v>5</v>
      </c>
      <c r="C281" s="10">
        <f t="shared" si="26"/>
        <v>-9336.7807827836496</v>
      </c>
      <c r="D281" s="10">
        <f t="shared" si="23"/>
        <v>-9336.7807827836496</v>
      </c>
      <c r="E281" s="10">
        <f>-H225</f>
        <v>-12546.810132951923</v>
      </c>
      <c r="F281" s="10">
        <f>+E281-D281</f>
        <v>-3210.0293501682736</v>
      </c>
      <c r="G281" s="10">
        <f>+G280+F281</f>
        <v>83632.445912673342</v>
      </c>
      <c r="H281" s="10">
        <f>+G281*$H$274</f>
        <v>25089.733773802003</v>
      </c>
      <c r="I281" s="10">
        <f t="shared" si="25"/>
        <v>-963.0088050504819</v>
      </c>
    </row>
    <row r="282" spans="1:9" x14ac:dyDescent="0.35">
      <c r="A282" s="1">
        <f t="shared" si="24"/>
        <v>6</v>
      </c>
      <c r="C282" s="10">
        <f t="shared" si="26"/>
        <v>-9166.8102362922073</v>
      </c>
      <c r="D282" s="10">
        <f t="shared" si="23"/>
        <v>-9166.8102362922073</v>
      </c>
      <c r="E282" s="10">
        <f>-H226</f>
        <v>-12342.540038368659</v>
      </c>
      <c r="F282" s="10">
        <f>+E282-D282</f>
        <v>-3175.729802076452</v>
      </c>
      <c r="G282" s="10">
        <f>+G281+F282</f>
        <v>80456.716110596884</v>
      </c>
      <c r="H282" s="10">
        <f>+G282*$H$274</f>
        <v>24137.014833179066</v>
      </c>
      <c r="I282" s="10">
        <f t="shared" si="25"/>
        <v>-952.71894062293723</v>
      </c>
    </row>
    <row r="283" spans="1:9" x14ac:dyDescent="0.35">
      <c r="A283" s="1">
        <f t="shared" si="24"/>
        <v>7</v>
      </c>
      <c r="C283" s="10">
        <f t="shared" si="26"/>
        <v>-8995.1399843358522</v>
      </c>
      <c r="D283" s="10">
        <f t="shared" si="23"/>
        <v>-8995.1399843358522</v>
      </c>
      <c r="E283" s="10">
        <f>-H227</f>
        <v>-12135.243455428688</v>
      </c>
      <c r="F283" s="10">
        <f>+E283-D283</f>
        <v>-3140.1034710928361</v>
      </c>
      <c r="G283" s="10">
        <f>+G282+F283</f>
        <v>77316.612639504048</v>
      </c>
      <c r="H283" s="10">
        <f>+G283*$H$274</f>
        <v>23194.983791851213</v>
      </c>
      <c r="I283" s="10">
        <f t="shared" si="25"/>
        <v>-942.03104132785302</v>
      </c>
    </row>
    <row r="284" spans="1:9" x14ac:dyDescent="0.35">
      <c r="A284" s="1">
        <f t="shared" si="24"/>
        <v>8</v>
      </c>
      <c r="C284" s="10">
        <f t="shared" si="26"/>
        <v>-8821.753029859934</v>
      </c>
      <c r="D284" s="10">
        <f t="shared" si="23"/>
        <v>-8821.753029859934</v>
      </c>
      <c r="E284" s="10">
        <f>-H228</f>
        <v>-11924.875543345141</v>
      </c>
      <c r="F284" s="10">
        <f>+E284-D284</f>
        <v>-3103.1225134852066</v>
      </c>
      <c r="G284" s="10">
        <f t="shared" ref="G284:G324" si="27">+G283+F284</f>
        <v>74213.490126018849</v>
      </c>
      <c r="H284" s="10">
        <f>+G284*$H$274</f>
        <v>22264.047037805653</v>
      </c>
      <c r="I284" s="10">
        <f t="shared" si="25"/>
        <v>-930.93675404556052</v>
      </c>
    </row>
    <row r="285" spans="1:9" x14ac:dyDescent="0.35">
      <c r="A285" s="1">
        <f t="shared" si="24"/>
        <v>9</v>
      </c>
      <c r="C285" s="10">
        <f t="shared" si="26"/>
        <v>-8646.6322058392543</v>
      </c>
      <c r="D285" s="10">
        <f t="shared" si="23"/>
        <v>-8646.6322058392543</v>
      </c>
      <c r="E285" s="10">
        <f>-H229</f>
        <v>-11711.390796965088</v>
      </c>
      <c r="F285" s="10">
        <f>+E285-D285</f>
        <v>-3064.7585911258338</v>
      </c>
      <c r="G285" s="10">
        <f t="shared" si="27"/>
        <v>71148.731534893013</v>
      </c>
      <c r="H285" s="10">
        <f>+G285*$H$274</f>
        <v>21344.619460467904</v>
      </c>
      <c r="I285" s="10">
        <f t="shared" si="25"/>
        <v>-919.42757733774852</v>
      </c>
    </row>
    <row r="286" spans="1:9" x14ac:dyDescent="0.35">
      <c r="A286" s="1">
        <f t="shared" si="24"/>
        <v>10</v>
      </c>
      <c r="C286" s="10">
        <f t="shared" si="26"/>
        <v>-8469.7601735783701</v>
      </c>
      <c r="D286" s="10">
        <f t="shared" si="23"/>
        <v>-8469.7601735783701</v>
      </c>
      <c r="E286" s="10">
        <f>-H230</f>
        <v>-11494.743036926218</v>
      </c>
      <c r="F286" s="10">
        <f>+E286-D286</f>
        <v>-3024.9828633478483</v>
      </c>
      <c r="G286" s="10">
        <f t="shared" si="27"/>
        <v>68123.748671545167</v>
      </c>
      <c r="H286" s="10">
        <f>+G286*$H$274</f>
        <v>20437.124601463551</v>
      </c>
      <c r="I286" s="10">
        <f t="shared" si="25"/>
        <v>-907.4948590043532</v>
      </c>
    </row>
    <row r="287" spans="1:9" x14ac:dyDescent="0.35">
      <c r="A287" s="1">
        <f t="shared" si="24"/>
        <v>11</v>
      </c>
      <c r="C287" s="10">
        <f t="shared" si="26"/>
        <v>-8291.1194209948771</v>
      </c>
      <c r="D287" s="10">
        <f t="shared" si="23"/>
        <v>-8291.1194209948771</v>
      </c>
      <c r="E287" s="10">
        <f>-H231</f>
        <v>-11274.885399667663</v>
      </c>
      <c r="F287" s="10">
        <f>+E287-D287</f>
        <v>-2983.7659786727854</v>
      </c>
      <c r="G287" s="10">
        <f t="shared" si="27"/>
        <v>65139.982692872378</v>
      </c>
      <c r="H287" s="10">
        <f>+G287*$H$274</f>
        <v>19541.994807861713</v>
      </c>
      <c r="I287" s="10">
        <f t="shared" si="25"/>
        <v>-895.12979360183817</v>
      </c>
    </row>
    <row r="288" spans="1:9" x14ac:dyDescent="0.35">
      <c r="A288" s="1">
        <f t="shared" si="24"/>
        <v>12</v>
      </c>
      <c r="C288" s="10">
        <f t="shared" si="26"/>
        <v>-8110.6922608855484</v>
      </c>
      <c r="D288" s="10">
        <f t="shared" si="23"/>
        <v>-8110.6922608855484</v>
      </c>
      <c r="E288" s="10">
        <f>-H232</f>
        <v>-11051.770327292848</v>
      </c>
      <c r="F288" s="10">
        <f>+E288-D288</f>
        <v>-2941.0780664073</v>
      </c>
      <c r="G288" s="10">
        <f t="shared" si="27"/>
        <v>62198.904626465075</v>
      </c>
      <c r="H288" s="10">
        <f>+G288*$H$274</f>
        <v>18659.671387939521</v>
      </c>
      <c r="I288" s="10">
        <f t="shared" si="25"/>
        <v>-882.32341992219153</v>
      </c>
    </row>
    <row r="289" spans="1:9" x14ac:dyDescent="0.35">
      <c r="A289" s="1">
        <f t="shared" si="24"/>
        <v>13</v>
      </c>
      <c r="C289" s="10">
        <f t="shared" si="26"/>
        <v>-7928.4608291751256</v>
      </c>
      <c r="D289" s="10">
        <f t="shared" si="23"/>
        <v>-7928.4608291751256</v>
      </c>
      <c r="E289" s="10">
        <f>-H233</f>
        <v>-10825.349557282136</v>
      </c>
      <c r="F289" s="10">
        <f>+E289-D289</f>
        <v>-2896.8887281070101</v>
      </c>
      <c r="G289" s="10">
        <f t="shared" si="27"/>
        <v>59302.015898358062</v>
      </c>
      <c r="H289" s="10">
        <f>+G289*$H$274</f>
        <v>17790.604769507419</v>
      </c>
      <c r="I289" s="10">
        <f t="shared" si="25"/>
        <v>-869.06661843210168</v>
      </c>
    </row>
    <row r="290" spans="1:9" x14ac:dyDescent="0.35">
      <c r="A290" s="1">
        <f t="shared" si="24"/>
        <v>14</v>
      </c>
      <c r="C290" s="10">
        <f t="shared" si="26"/>
        <v>-7744.4070831475983</v>
      </c>
      <c r="D290" s="10">
        <f t="shared" si="23"/>
        <v>-7744.4070831475983</v>
      </c>
      <c r="E290" s="10">
        <f>-H234</f>
        <v>-10595.574112053033</v>
      </c>
      <c r="F290" s="10">
        <f>+E290-D290</f>
        <v>-2851.1670289054346</v>
      </c>
      <c r="G290" s="10">
        <f t="shared" si="27"/>
        <v>56450.848869452631</v>
      </c>
      <c r="H290" s="10">
        <f>+G290*$H$274</f>
        <v>16935.254660835788</v>
      </c>
      <c r="I290" s="10">
        <f t="shared" si="25"/>
        <v>-855.35010867163146</v>
      </c>
    </row>
    <row r="291" spans="1:9" x14ac:dyDescent="0.35">
      <c r="A291" s="1">
        <f t="shared" si="24"/>
        <v>15</v>
      </c>
      <c r="C291" s="10">
        <f t="shared" si="26"/>
        <v>-7558.5127996597985</v>
      </c>
      <c r="D291" s="10">
        <f t="shared" si="23"/>
        <v>-7558.5127996597985</v>
      </c>
      <c r="E291" s="10">
        <f>-H235</f>
        <v>-10362.394288365778</v>
      </c>
      <c r="F291" s="10">
        <f>+E291-D291</f>
        <v>-2803.8814887059798</v>
      </c>
      <c r="G291" s="10">
        <f t="shared" si="27"/>
        <v>53646.967380746653</v>
      </c>
      <c r="H291" s="10">
        <f>+G291*$H$274</f>
        <v>16094.090214223996</v>
      </c>
      <c r="I291" s="10">
        <f t="shared" si="25"/>
        <v>-841.1644466117923</v>
      </c>
    </row>
    <row r="292" spans="1:9" x14ac:dyDescent="0.35">
      <c r="A292" s="1">
        <f t="shared" si="24"/>
        <v>16</v>
      </c>
      <c r="C292" s="10">
        <f t="shared" si="26"/>
        <v>-7370.7595733371181</v>
      </c>
      <c r="D292" s="10">
        <f t="shared" si="23"/>
        <v>-7370.7595733371181</v>
      </c>
      <c r="E292" s="10">
        <f>-H236</f>
        <v>-10125.759646571891</v>
      </c>
      <c r="F292" s="10">
        <f>+E292-D292</f>
        <v>-2755.0000732347726</v>
      </c>
      <c r="G292" s="10">
        <f t="shared" si="27"/>
        <v>50891.967307511877</v>
      </c>
      <c r="H292" s="10">
        <f>+G292*$H$274</f>
        <v>15267.590192253563</v>
      </c>
      <c r="I292" s="10">
        <f t="shared" si="25"/>
        <v>-826.5000219704325</v>
      </c>
    </row>
    <row r="293" spans="1:9" x14ac:dyDescent="0.35">
      <c r="A293" s="1">
        <f t="shared" si="24"/>
        <v>17</v>
      </c>
      <c r="C293" s="10">
        <f t="shared" si="26"/>
        <v>-7181.1288147512105</v>
      </c>
      <c r="D293" s="10">
        <f t="shared" si="23"/>
        <v>-7181.1288147512105</v>
      </c>
      <c r="E293" s="10">
        <f>-H237</f>
        <v>-9885.6189997034689</v>
      </c>
      <c r="F293" s="10">
        <f>+E293-D293</f>
        <v>-2704.4901849522585</v>
      </c>
      <c r="G293" s="10">
        <f t="shared" si="27"/>
        <v>48187.47712255962</v>
      </c>
      <c r="H293" s="10">
        <f>+G293*$H$274</f>
        <v>14456.243136767886</v>
      </c>
      <c r="I293" s="10">
        <f t="shared" si="25"/>
        <v>-811.34705548567763</v>
      </c>
    </row>
    <row r="294" spans="1:9" x14ac:dyDescent="0.35">
      <c r="A294" s="1">
        <f t="shared" si="24"/>
        <v>18</v>
      </c>
      <c r="C294" s="10">
        <f t="shared" si="26"/>
        <v>-6989.6017485794464</v>
      </c>
      <c r="D294" s="10">
        <f t="shared" si="23"/>
        <v>-6989.6017485794464</v>
      </c>
      <c r="E294" s="10">
        <f>-H238</f>
        <v>-9641.9204024008304</v>
      </c>
      <c r="F294" s="10">
        <f t="shared" ref="F294:F324" si="28">+E294-D294</f>
        <v>-2652.318653821384</v>
      </c>
      <c r="G294" s="10">
        <f t="shared" si="27"/>
        <v>45535.158468738235</v>
      </c>
      <c r="H294" s="10">
        <f>+G294*$H$274</f>
        <v>13660.54754062147</v>
      </c>
      <c r="I294" s="10">
        <f t="shared" si="25"/>
        <v>-795.69559614641548</v>
      </c>
    </row>
    <row r="295" spans="1:9" x14ac:dyDescent="0.35">
      <c r="A295" s="1">
        <f t="shared" si="24"/>
        <v>19</v>
      </c>
      <c r="C295" s="10">
        <f t="shared" si="26"/>
        <v>-6796.1594117459608</v>
      </c>
      <c r="D295" s="10">
        <f t="shared" si="23"/>
        <v>-6796.1594117459608</v>
      </c>
      <c r="E295" s="10">
        <f>-H239</f>
        <v>-9394.6111396760789</v>
      </c>
      <c r="F295" s="10">
        <f t="shared" si="28"/>
        <v>-2598.4517279301181</v>
      </c>
      <c r="G295" s="10">
        <f t="shared" si="27"/>
        <v>42936.70674080812</v>
      </c>
      <c r="H295" s="10">
        <f>+G295*$H$274</f>
        <v>12881.012022242436</v>
      </c>
      <c r="I295" s="10">
        <f t="shared" si="25"/>
        <v>-779.53551837903433</v>
      </c>
    </row>
    <row r="296" spans="1:9" x14ac:dyDescent="0.35">
      <c r="A296" s="1">
        <f t="shared" si="24"/>
        <v>20</v>
      </c>
      <c r="C296" s="10">
        <f t="shared" si="26"/>
        <v>-6600.7826515441448</v>
      </c>
      <c r="D296" s="10">
        <f t="shared" si="23"/>
        <v>-6600.7826515441448</v>
      </c>
      <c r="E296" s="10">
        <f>-H240</f>
        <v>-9143.6377155102145</v>
      </c>
      <c r="F296" s="10">
        <f t="shared" si="28"/>
        <v>-2542.8550639660698</v>
      </c>
      <c r="G296" s="10">
        <f t="shared" si="27"/>
        <v>40393.851676842052</v>
      </c>
      <c r="H296" s="10">
        <f>+G296*$H$274</f>
        <v>12118.155503052616</v>
      </c>
      <c r="I296" s="10">
        <f t="shared" si="25"/>
        <v>-762.85651918981966</v>
      </c>
    </row>
    <row r="297" spans="1:9" x14ac:dyDescent="0.35">
      <c r="A297" s="1">
        <f t="shared" si="24"/>
        <v>21</v>
      </c>
      <c r="C297" s="10">
        <f t="shared" si="26"/>
        <v>-6403.4521237403087</v>
      </c>
      <c r="D297" s="10">
        <f t="shared" si="23"/>
        <v>-6403.4521237403087</v>
      </c>
      <c r="E297" s="10">
        <f>-H241</f>
        <v>-8888.9458412813019</v>
      </c>
      <c r="F297" s="10">
        <f t="shared" si="28"/>
        <v>-2485.4937175409932</v>
      </c>
      <c r="G297" s="10">
        <f t="shared" si="27"/>
        <v>37908.357959301058</v>
      </c>
      <c r="H297" s="10">
        <f>+G297*$H$274</f>
        <v>11372.507387790318</v>
      </c>
      <c r="I297" s="10">
        <f t="shared" si="25"/>
        <v>-745.64811526229823</v>
      </c>
    </row>
    <row r="298" spans="1:9" x14ac:dyDescent="0.35">
      <c r="A298" s="1">
        <f t="shared" si="24"/>
        <v>22</v>
      </c>
      <c r="C298" s="10">
        <f t="shared" si="26"/>
        <v>-6204.1482906584324</v>
      </c>
      <c r="D298" s="10">
        <f t="shared" si="23"/>
        <v>-6204.1482906584324</v>
      </c>
      <c r="E298" s="10">
        <f>-H242</f>
        <v>-8630.4804240211615</v>
      </c>
      <c r="F298" s="10">
        <f t="shared" si="28"/>
        <v>-2426.3321333627291</v>
      </c>
      <c r="G298" s="10">
        <f t="shared" si="27"/>
        <v>35482.025825938326</v>
      </c>
      <c r="H298" s="10">
        <f t="shared" ref="H298:H324" si="29">+G298*$H$274</f>
        <v>10644.607747781498</v>
      </c>
      <c r="I298" s="10">
        <f t="shared" si="25"/>
        <v>-727.89964000881992</v>
      </c>
    </row>
    <row r="299" spans="1:9" x14ac:dyDescent="0.35">
      <c r="A299" s="1">
        <f t="shared" si="24"/>
        <v>23</v>
      </c>
      <c r="C299" s="10">
        <f t="shared" si="26"/>
        <v>-6002.8514192457405</v>
      </c>
      <c r="D299" s="10">
        <f t="shared" si="23"/>
        <v>-6002.8514192457405</v>
      </c>
      <c r="E299" s="10">
        <f>-H243</f>
        <v>-8368.1855544980881</v>
      </c>
      <c r="F299" s="10">
        <f t="shared" si="28"/>
        <v>-2365.3341352523476</v>
      </c>
      <c r="G299" s="10">
        <f t="shared" si="27"/>
        <v>33116.691690685977</v>
      </c>
      <c r="H299" s="10">
        <f t="shared" si="29"/>
        <v>9935.0075072057934</v>
      </c>
      <c r="I299" s="10">
        <f t="shared" si="25"/>
        <v>-709.60024057570445</v>
      </c>
    </row>
    <row r="300" spans="1:9" x14ac:dyDescent="0.35">
      <c r="A300" s="1">
        <f t="shared" si="24"/>
        <v>24</v>
      </c>
      <c r="C300" s="10">
        <f t="shared" si="26"/>
        <v>-5799.5415791189207</v>
      </c>
      <c r="D300" s="10">
        <f t="shared" si="23"/>
        <v>-5799.5415791189207</v>
      </c>
      <c r="E300" s="10">
        <f>-H244</f>
        <v>-8102.0044951230147</v>
      </c>
      <c r="F300" s="10">
        <f t="shared" si="28"/>
        <v>-2302.462916004094</v>
      </c>
      <c r="G300" s="10">
        <f t="shared" si="27"/>
        <v>30814.228774681884</v>
      </c>
      <c r="H300" s="10">
        <f t="shared" si="29"/>
        <v>9244.2686324045644</v>
      </c>
      <c r="I300" s="10">
        <f t="shared" si="25"/>
        <v>-690.73887480122903</v>
      </c>
    </row>
    <row r="301" spans="1:9" x14ac:dyDescent="0.35">
      <c r="A301" s="1">
        <f t="shared" si="24"/>
        <v>25</v>
      </c>
      <c r="C301" s="10">
        <f t="shared" si="26"/>
        <v>-5594.198640590831</v>
      </c>
      <c r="D301" s="10">
        <f t="shared" si="23"/>
        <v>-5594.198640590831</v>
      </c>
      <c r="E301" s="10">
        <f>-H245</f>
        <v>-7831.8796676764605</v>
      </c>
      <c r="F301" s="10">
        <f t="shared" si="28"/>
        <v>-2237.6810270856295</v>
      </c>
      <c r="G301" s="10">
        <f t="shared" si="27"/>
        <v>28576.547747596254</v>
      </c>
      <c r="H301" s="10">
        <f t="shared" si="29"/>
        <v>8572.9643242788752</v>
      </c>
      <c r="I301" s="10">
        <f t="shared" si="25"/>
        <v>-671.3043081256892</v>
      </c>
    </row>
    <row r="302" spans="1:9" x14ac:dyDescent="0.35">
      <c r="A302" s="1">
        <f t="shared" si="24"/>
        <v>26</v>
      </c>
      <c r="C302" s="10">
        <f t="shared" si="26"/>
        <v>-5386.8022726774616</v>
      </c>
      <c r="D302" s="10">
        <f t="shared" si="23"/>
        <v>-5386.8022726774616</v>
      </c>
      <c r="E302" s="10">
        <f>-H246</f>
        <v>-7557.7526408536623</v>
      </c>
      <c r="F302" s="10">
        <f t="shared" si="28"/>
        <v>-2170.9503681762008</v>
      </c>
      <c r="G302" s="10">
        <f t="shared" si="27"/>
        <v>26405.597379420054</v>
      </c>
      <c r="H302" s="10">
        <f t="shared" si="29"/>
        <v>7921.6792138260162</v>
      </c>
      <c r="I302" s="10">
        <f t="shared" si="25"/>
        <v>-651.28511045285904</v>
      </c>
    </row>
    <row r="303" spans="1:9" x14ac:dyDescent="0.35">
      <c r="A303" s="1">
        <f t="shared" si="24"/>
        <v>27</v>
      </c>
      <c r="C303" s="10">
        <f t="shared" si="26"/>
        <v>-5177.3319410849599</v>
      </c>
      <c r="D303" s="10">
        <f t="shared" si="23"/>
        <v>-5177.3319410849599</v>
      </c>
      <c r="E303" s="10">
        <f>-H247</f>
        <v>-7279.5641176251747</v>
      </c>
      <c r="F303" s="10">
        <f t="shared" si="28"/>
        <v>-2102.2321765402148</v>
      </c>
      <c r="G303" s="10">
        <f t="shared" si="27"/>
        <v>24303.365202879839</v>
      </c>
      <c r="H303" s="10">
        <f t="shared" si="29"/>
        <v>7291.0095608639513</v>
      </c>
      <c r="I303" s="10">
        <f t="shared" si="25"/>
        <v>-630.6696529620649</v>
      </c>
    </row>
    <row r="304" spans="1:9" x14ac:dyDescent="0.35">
      <c r="A304" s="1">
        <f t="shared" si="24"/>
        <v>28</v>
      </c>
      <c r="C304" s="10">
        <f t="shared" si="26"/>
        <v>-4965.7669061765309</v>
      </c>
      <c r="D304" s="10">
        <f t="shared" si="23"/>
        <v>-4965.7669061765309</v>
      </c>
      <c r="E304" s="10">
        <f>-H248</f>
        <v>-6997.2539224101956</v>
      </c>
      <c r="F304" s="10">
        <f t="shared" si="28"/>
        <v>-2031.4870162336647</v>
      </c>
      <c r="G304" s="10">
        <f t="shared" si="27"/>
        <v>22271.878186646172</v>
      </c>
      <c r="H304" s="10">
        <f t="shared" si="29"/>
        <v>6681.5634559938517</v>
      </c>
      <c r="I304" s="10">
        <f t="shared" si="25"/>
        <v>-609.44610487009959</v>
      </c>
    </row>
    <row r="305" spans="1:9" x14ac:dyDescent="0.35">
      <c r="A305" s="1">
        <f t="shared" si="24"/>
        <v>29</v>
      </c>
      <c r="C305" s="10">
        <f t="shared" si="26"/>
        <v>-4752.0862209190191</v>
      </c>
      <c r="D305" s="10">
        <f t="shared" si="23"/>
        <v>-4752.0862209190191</v>
      </c>
      <c r="E305" s="10">
        <f>-H249</f>
        <v>-6710.7609880598457</v>
      </c>
      <c r="F305" s="10">
        <f t="shared" si="28"/>
        <v>-1958.6747671408266</v>
      </c>
      <c r="G305" s="10">
        <f t="shared" si="27"/>
        <v>20313.203419505346</v>
      </c>
      <c r="H305" s="10">
        <f t="shared" si="29"/>
        <v>6093.9610258516032</v>
      </c>
      <c r="I305" s="10">
        <f t="shared" si="25"/>
        <v>-587.60243014224852</v>
      </c>
    </row>
    <row r="306" spans="1:9" x14ac:dyDescent="0.35">
      <c r="A306" s="1">
        <f t="shared" si="24"/>
        <v>30</v>
      </c>
      <c r="C306" s="10">
        <f t="shared" si="26"/>
        <v>-4536.268728808931</v>
      </c>
      <c r="D306" s="10">
        <f t="shared" si="23"/>
        <v>-4536.268728808931</v>
      </c>
      <c r="E306" s="10">
        <f>-H250</f>
        <v>-6420.0233426476007</v>
      </c>
      <c r="F306" s="10">
        <f t="shared" si="28"/>
        <v>-1883.7546138386697</v>
      </c>
      <c r="G306" s="10">
        <f t="shared" si="27"/>
        <v>18429.448805666674</v>
      </c>
      <c r="H306" s="10">
        <f t="shared" si="29"/>
        <v>5528.8346417000021</v>
      </c>
      <c r="I306" s="10">
        <f t="shared" si="25"/>
        <v>-565.12638415160109</v>
      </c>
    </row>
    <row r="307" spans="1:9" x14ac:dyDescent="0.35">
      <c r="A307" s="1">
        <f t="shared" si="24"/>
        <v>31</v>
      </c>
      <c r="C307" s="10">
        <f t="shared" si="26"/>
        <v>-4318.293061777742</v>
      </c>
      <c r="D307" s="10">
        <f t="shared" si="23"/>
        <v>-4318.293061777742</v>
      </c>
      <c r="E307" s="10">
        <f>-H251</f>
        <v>-6124.9780960640073</v>
      </c>
      <c r="F307" s="10">
        <f t="shared" si="28"/>
        <v>-1806.6850342862654</v>
      </c>
      <c r="G307" s="10">
        <f t="shared" si="27"/>
        <v>16622.763771380407</v>
      </c>
      <c r="H307" s="10">
        <f t="shared" si="29"/>
        <v>4986.8291314141215</v>
      </c>
      <c r="I307" s="10">
        <f t="shared" si="25"/>
        <v>-542.00551028588052</v>
      </c>
    </row>
    <row r="308" spans="1:9" x14ac:dyDescent="0.35">
      <c r="A308" s="1">
        <f t="shared" si="24"/>
        <v>32</v>
      </c>
      <c r="C308" s="10">
        <f t="shared" si="26"/>
        <v>-4098.1376380762422</v>
      </c>
      <c r="D308" s="10">
        <f t="shared" si="23"/>
        <v>-4098.1376380762422</v>
      </c>
      <c r="E308" s="10">
        <f>-H252</f>
        <v>-5825.5614264127817</v>
      </c>
      <c r="F308" s="10">
        <f t="shared" si="28"/>
        <v>-1727.4237883365395</v>
      </c>
      <c r="G308" s="10">
        <f t="shared" si="27"/>
        <v>14895.339983043868</v>
      </c>
      <c r="H308" s="10">
        <f t="shared" si="29"/>
        <v>4468.6019949131605</v>
      </c>
      <c r="I308" s="10">
        <f t="shared" si="25"/>
        <v>-518.22713650096102</v>
      </c>
    </row>
    <row r="309" spans="1:9" x14ac:dyDescent="0.35">
      <c r="A309" s="1">
        <f t="shared" si="24"/>
        <v>33</v>
      </c>
      <c r="C309" s="10">
        <f t="shared" si="26"/>
        <v>-3875.780660137727</v>
      </c>
      <c r="D309" s="10">
        <f t="shared" si="23"/>
        <v>-3875.780660137727</v>
      </c>
      <c r="E309" s="10">
        <f>-H253</f>
        <v>-5521.7085662053532</v>
      </c>
      <c r="F309" s="10">
        <f t="shared" si="28"/>
        <v>-1645.9279060676263</v>
      </c>
      <c r="G309" s="10">
        <f t="shared" si="27"/>
        <v>13249.412076976241</v>
      </c>
      <c r="H309" s="10">
        <f t="shared" si="29"/>
        <v>3974.8236230928724</v>
      </c>
      <c r="I309" s="10">
        <f t="shared" si="25"/>
        <v>-493.77837182028816</v>
      </c>
    </row>
    <row r="310" spans="1:9" x14ac:dyDescent="0.35">
      <c r="A310" s="1">
        <f t="shared" si="24"/>
        <v>34</v>
      </c>
      <c r="C310" s="10">
        <f t="shared" si="26"/>
        <v>-3651.2001124198259</v>
      </c>
      <c r="D310" s="10">
        <f t="shared" si="23"/>
        <v>-3651.2001124198259</v>
      </c>
      <c r="E310" s="10">
        <f>-H254</f>
        <v>-5213.3537883508598</v>
      </c>
      <c r="F310" s="10">
        <f t="shared" si="28"/>
        <v>-1562.1536759310338</v>
      </c>
      <c r="G310" s="10">
        <f t="shared" si="27"/>
        <v>11687.258401045208</v>
      </c>
      <c r="H310" s="10">
        <f t="shared" si="29"/>
        <v>3506.1775203135626</v>
      </c>
      <c r="I310" s="10">
        <f t="shared" si="25"/>
        <v>-468.64610277930979</v>
      </c>
    </row>
    <row r="311" spans="1:9" x14ac:dyDescent="0.35">
      <c r="A311" s="1">
        <f t="shared" si="24"/>
        <v>35</v>
      </c>
      <c r="C311" s="10">
        <f t="shared" si="26"/>
        <v>-3424.3737592247471</v>
      </c>
      <c r="D311" s="10">
        <f t="shared" si="23"/>
        <v>-3424.3737592247471</v>
      </c>
      <c r="E311" s="10">
        <f>-H255</f>
        <v>-4900.4303919385839</v>
      </c>
      <c r="F311" s="10">
        <f t="shared" si="28"/>
        <v>-1476.0566327138367</v>
      </c>
      <c r="G311" s="10">
        <f t="shared" si="27"/>
        <v>10211.201768331372</v>
      </c>
      <c r="H311" s="10">
        <f t="shared" si="29"/>
        <v>3063.3605304994112</v>
      </c>
      <c r="I311" s="10">
        <f t="shared" si="25"/>
        <v>-442.81698981415138</v>
      </c>
    </row>
    <row r="312" spans="1:9" x14ac:dyDescent="0.35">
      <c r="A312" s="1">
        <f t="shared" si="24"/>
        <v>36</v>
      </c>
      <c r="C312" s="10">
        <f t="shared" si="26"/>
        <v>-3195.2791424977167</v>
      </c>
      <c r="D312" s="10">
        <f t="shared" si="23"/>
        <v>-3195.2791424977167</v>
      </c>
      <c r="E312" s="10">
        <f>-H256</f>
        <v>-4582.8706878097164</v>
      </c>
      <c r="F312" s="10">
        <f t="shared" si="28"/>
        <v>-1387.5915453119997</v>
      </c>
      <c r="G312" s="10">
        <f t="shared" si="27"/>
        <v>8823.6102230193719</v>
      </c>
      <c r="H312" s="10">
        <f t="shared" si="29"/>
        <v>2647.0830669058114</v>
      </c>
      <c r="I312" s="10">
        <f t="shared" si="25"/>
        <v>-416.2774635935998</v>
      </c>
    </row>
    <row r="313" spans="1:9" x14ac:dyDescent="0.35">
      <c r="A313" s="1">
        <f t="shared" si="24"/>
        <v>37</v>
      </c>
      <c r="C313" s="10">
        <f t="shared" si="26"/>
        <v>-2963.8935796034161</v>
      </c>
      <c r="D313" s="10">
        <f t="shared" si="23"/>
        <v>-2963.8935796034161</v>
      </c>
      <c r="E313" s="10">
        <f>-H257</f>
        <v>-4260.6059839153795</v>
      </c>
      <c r="F313" s="10">
        <f t="shared" si="28"/>
        <v>-1296.7124043119634</v>
      </c>
      <c r="G313" s="10">
        <f t="shared" si="27"/>
        <v>7526.8978187074081</v>
      </c>
      <c r="H313" s="10">
        <f t="shared" si="29"/>
        <v>2258.0693456122222</v>
      </c>
      <c r="I313" s="10">
        <f t="shared" si="25"/>
        <v>-389.01372129358924</v>
      </c>
    </row>
    <row r="314" spans="1:9" x14ac:dyDescent="0.35">
      <c r="A314" s="1">
        <f t="shared" si="24"/>
        <v>38</v>
      </c>
      <c r="C314" s="10">
        <f t="shared" si="26"/>
        <v>-2730.1941610801732</v>
      </c>
      <c r="D314" s="10">
        <f t="shared" si="23"/>
        <v>-2730.1941610801732</v>
      </c>
      <c r="E314" s="10">
        <f>-H258</f>
        <v>-3933.5665704576791</v>
      </c>
      <c r="F314" s="10">
        <f t="shared" si="28"/>
        <v>-1203.3724093775058</v>
      </c>
      <c r="G314" s="10">
        <f t="shared" si="27"/>
        <v>6323.5254093299027</v>
      </c>
      <c r="H314" s="10">
        <f t="shared" si="29"/>
        <v>1897.0576227989707</v>
      </c>
      <c r="I314" s="10">
        <f t="shared" si="25"/>
        <v>-361.01172281325148</v>
      </c>
    </row>
    <row r="315" spans="1:9" x14ac:dyDescent="0.35">
      <c r="A315" s="1">
        <f t="shared" si="24"/>
        <v>39</v>
      </c>
      <c r="C315" s="10">
        <f t="shared" si="26"/>
        <v>-2494.1577483716969</v>
      </c>
      <c r="D315" s="10">
        <f t="shared" si="23"/>
        <v>-2494.1577483716969</v>
      </c>
      <c r="E315" s="10">
        <f>-H259</f>
        <v>-3601.6817048106354</v>
      </c>
      <c r="F315" s="10">
        <f t="shared" si="28"/>
        <v>-1107.5239564389385</v>
      </c>
      <c r="G315" s="10">
        <f t="shared" si="27"/>
        <v>5216.0014528909642</v>
      </c>
      <c r="H315" s="10">
        <f t="shared" si="29"/>
        <v>1564.8004358672893</v>
      </c>
      <c r="I315" s="10">
        <f t="shared" si="25"/>
        <v>-332.25718693168142</v>
      </c>
    </row>
    <row r="316" spans="1:9" x14ac:dyDescent="0.35">
      <c r="A316" s="1">
        <f t="shared" si="24"/>
        <v>40</v>
      </c>
      <c r="C316" s="10">
        <f t="shared" si="26"/>
        <v>-2255.7609715361364</v>
      </c>
      <c r="D316" s="10">
        <f t="shared" si="23"/>
        <v>-2255.7609715361364</v>
      </c>
      <c r="E316" s="10">
        <f>-H260</f>
        <v>-3264.8795962176814</v>
      </c>
      <c r="F316" s="10">
        <f t="shared" si="28"/>
        <v>-1009.118624681545</v>
      </c>
      <c r="G316" s="10">
        <f t="shared" si="27"/>
        <v>4206.8828282094191</v>
      </c>
      <c r="H316" s="10">
        <f t="shared" si="29"/>
        <v>1262.0648484628257</v>
      </c>
      <c r="I316" s="10">
        <f t="shared" si="25"/>
        <v>-302.73558740446356</v>
      </c>
    </row>
    <row r="317" spans="1:9" x14ac:dyDescent="0.35">
      <c r="A317" s="1">
        <f t="shared" si="24"/>
        <v>41</v>
      </c>
      <c r="C317" s="10">
        <f t="shared" si="26"/>
        <v>-2014.9802269322199</v>
      </c>
      <c r="D317" s="10">
        <f t="shared" si="23"/>
        <v>-2014.9802269322199</v>
      </c>
      <c r="E317" s="10">
        <f>-H261</f>
        <v>-2923.0873902624448</v>
      </c>
      <c r="F317" s="10">
        <f t="shared" si="28"/>
        <v>-908.10716333022492</v>
      </c>
      <c r="G317" s="10">
        <f t="shared" si="27"/>
        <v>3298.7756648791942</v>
      </c>
      <c r="H317" s="10">
        <f t="shared" si="29"/>
        <v>989.63269946375817</v>
      </c>
      <c r="I317" s="10">
        <f t="shared" si="25"/>
        <v>-272.43214899906752</v>
      </c>
    </row>
    <row r="318" spans="1:9" x14ac:dyDescent="0.35">
      <c r="A318" s="1">
        <f t="shared" si="24"/>
        <v>42</v>
      </c>
      <c r="C318" s="10">
        <f t="shared" si="26"/>
        <v>-1771.791674882264</v>
      </c>
      <c r="D318" s="10">
        <f t="shared" si="23"/>
        <v>-1771.791674882264</v>
      </c>
      <c r="E318" s="10">
        <f>-H262</f>
        <v>-2576.231153109451</v>
      </c>
      <c r="F318" s="10">
        <f t="shared" si="28"/>
        <v>-804.43947822718701</v>
      </c>
      <c r="G318" s="10">
        <f t="shared" si="27"/>
        <v>2494.3361866520072</v>
      </c>
      <c r="H318" s="10">
        <f t="shared" si="29"/>
        <v>748.30085599560209</v>
      </c>
      <c r="I318" s="10">
        <f t="shared" si="25"/>
        <v>-241.33184346815608</v>
      </c>
    </row>
    <row r="319" spans="1:9" x14ac:dyDescent="0.35">
      <c r="A319" s="1">
        <f t="shared" si="24"/>
        <v>43</v>
      </c>
      <c r="C319" s="10">
        <f t="shared" si="26"/>
        <v>-1526.1712373118091</v>
      </c>
      <c r="D319" s="10">
        <f t="shared" si="23"/>
        <v>-1526.1712373118091</v>
      </c>
      <c r="E319" s="10">
        <f>-H263</f>
        <v>-2224.2358555113228</v>
      </c>
      <c r="F319" s="10">
        <f t="shared" si="28"/>
        <v>-698.06461819951369</v>
      </c>
      <c r="G319" s="10">
        <f t="shared" si="27"/>
        <v>1796.2715684524935</v>
      </c>
      <c r="H319" s="10">
        <f t="shared" si="29"/>
        <v>538.88147053574801</v>
      </c>
      <c r="I319" s="10">
        <f t="shared" si="25"/>
        <v>-209.41938545985408</v>
      </c>
    </row>
    <row r="320" spans="1:9" x14ac:dyDescent="0.35">
      <c r="A320" s="1">
        <f t="shared" si="24"/>
        <v>44</v>
      </c>
      <c r="C320" s="10">
        <f t="shared" si="26"/>
        <v>-1278.0945953656496</v>
      </c>
      <c r="D320" s="10">
        <f t="shared" si="23"/>
        <v>-1278.0945953656496</v>
      </c>
      <c r="E320" s="10">
        <f>-H264</f>
        <v>-1867.0253565790399</v>
      </c>
      <c r="F320" s="10">
        <f t="shared" si="28"/>
        <v>-588.93076121339027</v>
      </c>
      <c r="G320" s="10">
        <f t="shared" si="27"/>
        <v>1207.3408072391032</v>
      </c>
      <c r="H320" s="10">
        <f t="shared" si="29"/>
        <v>362.20224217173097</v>
      </c>
      <c r="I320" s="10">
        <f t="shared" si="25"/>
        <v>-176.67922836401704</v>
      </c>
    </row>
    <row r="321" spans="1:16" x14ac:dyDescent="0.35">
      <c r="A321" s="1">
        <f t="shared" si="24"/>
        <v>45</v>
      </c>
      <c r="C321" s="10">
        <f t="shared" si="26"/>
        <v>-1027.5371870000283</v>
      </c>
      <c r="D321" s="10">
        <f t="shared" si="23"/>
        <v>-1027.5371870000283</v>
      </c>
      <c r="E321" s="10">
        <f>-H265</f>
        <v>-1504.522387311735</v>
      </c>
      <c r="F321" s="10">
        <f t="shared" si="28"/>
        <v>-476.98520031170665</v>
      </c>
      <c r="G321" s="10">
        <f t="shared" si="27"/>
        <v>730.35560692739659</v>
      </c>
      <c r="H321" s="10">
        <f t="shared" si="29"/>
        <v>219.10668207821897</v>
      </c>
      <c r="I321" s="10">
        <f t="shared" si="25"/>
        <v>-143.09556009351201</v>
      </c>
    </row>
    <row r="322" spans="1:16" x14ac:dyDescent="0.35">
      <c r="A322" s="1">
        <f t="shared" si="24"/>
        <v>46</v>
      </c>
      <c r="C322" s="10">
        <f t="shared" si="26"/>
        <v>-774.47420455075098</v>
      </c>
      <c r="D322" s="10">
        <f t="shared" si="23"/>
        <v>-774.47420455075098</v>
      </c>
      <c r="E322" s="10">
        <f>-H266</f>
        <v>-1136.6485338824605</v>
      </c>
      <c r="F322" s="10">
        <f t="shared" si="28"/>
        <v>-362.17432933170949</v>
      </c>
      <c r="G322" s="10">
        <f t="shared" si="27"/>
        <v>368.18127759568711</v>
      </c>
      <c r="H322" s="10">
        <f t="shared" si="29"/>
        <v>110.45438327870613</v>
      </c>
      <c r="I322" s="10">
        <f t="shared" si="25"/>
        <v>-108.65229879951283</v>
      </c>
    </row>
    <row r="323" spans="1:16" x14ac:dyDescent="0.35">
      <c r="A323" s="1">
        <f t="shared" si="24"/>
        <v>47</v>
      </c>
      <c r="C323" s="10">
        <f t="shared" si="26"/>
        <v>-518.88059227698091</v>
      </c>
      <c r="D323" s="10">
        <f t="shared" si="23"/>
        <v>-518.88059227698091</v>
      </c>
      <c r="E323" s="10">
        <f>-H267</f>
        <v>-763.32422067631956</v>
      </c>
      <c r="F323" s="10">
        <f t="shared" si="28"/>
        <v>-244.44362839933865</v>
      </c>
      <c r="G323" s="10">
        <f t="shared" si="27"/>
        <v>123.73764919634846</v>
      </c>
      <c r="H323" s="10">
        <f t="shared" si="29"/>
        <v>37.121294758904533</v>
      </c>
      <c r="I323" s="10">
        <f t="shared" si="25"/>
        <v>-73.333088519801606</v>
      </c>
    </row>
    <row r="324" spans="1:16" ht="21.75" thickBot="1" x14ac:dyDescent="0.4">
      <c r="A324" s="1">
        <f t="shared" si="24"/>
        <v>48</v>
      </c>
      <c r="C324" s="10">
        <f t="shared" si="26"/>
        <v>-260.73104388047295</v>
      </c>
      <c r="D324" s="10">
        <f t="shared" si="23"/>
        <v>-260.73104388047295</v>
      </c>
      <c r="E324" s="10">
        <f>-H268</f>
        <v>-384.46869307728753</v>
      </c>
      <c r="F324" s="10">
        <f t="shared" si="28"/>
        <v>-123.73764919681457</v>
      </c>
      <c r="G324" s="10">
        <f t="shared" si="27"/>
        <v>-4.6611603465862572E-10</v>
      </c>
      <c r="H324" s="10">
        <f t="shared" si="29"/>
        <v>-1.3983481039758772E-10</v>
      </c>
      <c r="I324" s="10">
        <f t="shared" si="25"/>
        <v>-37.121294759044368</v>
      </c>
    </row>
    <row r="325" spans="1:16" ht="21.75" thickBot="1" x14ac:dyDescent="0.4">
      <c r="B325" s="102">
        <f>SUM(B277:B324)</f>
        <v>-99999.999999999767</v>
      </c>
      <c r="C325" s="102">
        <f>SUM(C277:C324)</f>
        <v>-264024.10073253285</v>
      </c>
      <c r="D325" s="106">
        <f>SUM(D277:D324)</f>
        <v>-364024.10073253268</v>
      </c>
      <c r="E325" s="105">
        <f>SUM(E277:E324)</f>
        <v>-364024.1007325332</v>
      </c>
      <c r="F325" s="105">
        <f>SUM(F277:F324)</f>
        <v>-4.6611603465862572E-10</v>
      </c>
      <c r="I325" s="105">
        <f>SUM(I277:I324)</f>
        <v>-1.3984191582494532E-10</v>
      </c>
    </row>
    <row r="328" spans="1:16" ht="21.75" thickBot="1" x14ac:dyDescent="0.4"/>
    <row r="329" spans="1:16" ht="23.25" x14ac:dyDescent="0.35">
      <c r="A329" s="110" t="s">
        <v>143</v>
      </c>
      <c r="F329" s="153" t="s">
        <v>153</v>
      </c>
      <c r="G329" s="154"/>
      <c r="H329" s="154"/>
      <c r="I329" s="155"/>
    </row>
    <row r="330" spans="1:16" ht="21.75" thickBot="1" x14ac:dyDescent="0.4">
      <c r="F330" s="156" t="s">
        <v>154</v>
      </c>
      <c r="G330" s="157"/>
      <c r="H330" s="157"/>
      <c r="I330" s="158"/>
    </row>
    <row r="331" spans="1:16" ht="21.75" thickBot="1" x14ac:dyDescent="0.4">
      <c r="F331" s="5"/>
    </row>
    <row r="332" spans="1:16" x14ac:dyDescent="0.35">
      <c r="A332" s="111" t="s">
        <v>144</v>
      </c>
      <c r="B332" s="112"/>
      <c r="C332" s="112"/>
      <c r="D332" s="132">
        <v>1000000</v>
      </c>
      <c r="F332" s="111" t="s">
        <v>155</v>
      </c>
      <c r="G332" s="112"/>
      <c r="H332" s="112"/>
      <c r="I332" s="132">
        <f>D332*(1-D333)</f>
        <v>900000</v>
      </c>
      <c r="K332" s="5" t="s">
        <v>53</v>
      </c>
    </row>
    <row r="333" spans="1:16" x14ac:dyDescent="0.35">
      <c r="A333" s="113" t="s">
        <v>145</v>
      </c>
      <c r="B333" s="114"/>
      <c r="C333" s="114"/>
      <c r="D333" s="133">
        <v>0.1</v>
      </c>
      <c r="F333" s="113" t="s">
        <v>156</v>
      </c>
      <c r="G333" s="114"/>
      <c r="H333" s="114"/>
      <c r="I333" s="135">
        <f>D338</f>
        <v>88848.788678341691</v>
      </c>
      <c r="M333" s="26" t="s">
        <v>51</v>
      </c>
      <c r="N333" s="26" t="s">
        <v>52</v>
      </c>
      <c r="P333" s="26" t="s">
        <v>159</v>
      </c>
    </row>
    <row r="334" spans="1:16" ht="21.75" thickBot="1" x14ac:dyDescent="0.4">
      <c r="A334" s="113" t="s">
        <v>146</v>
      </c>
      <c r="B334" s="114"/>
      <c r="C334" s="114"/>
      <c r="D334" s="115">
        <v>12</v>
      </c>
      <c r="F334" s="113" t="s">
        <v>146</v>
      </c>
      <c r="G334" s="114"/>
      <c r="H334" s="114"/>
      <c r="I334" s="115">
        <v>12</v>
      </c>
      <c r="K334" s="1" t="s">
        <v>49</v>
      </c>
      <c r="M334" s="10">
        <f>+I332</f>
        <v>900000</v>
      </c>
    </row>
    <row r="335" spans="1:16" ht="21.75" thickBot="1" x14ac:dyDescent="0.4">
      <c r="A335" s="116" t="s">
        <v>158</v>
      </c>
      <c r="B335" s="117"/>
      <c r="C335" s="117"/>
      <c r="D335" s="134">
        <v>0.01</v>
      </c>
      <c r="F335" s="116" t="s">
        <v>157</v>
      </c>
      <c r="G335" s="117"/>
      <c r="H335" s="117"/>
      <c r="I335" s="136">
        <f>RATE(I334,-I333,I332,0,0)</f>
        <v>2.7083194749911763E-2</v>
      </c>
      <c r="K335" s="1" t="s">
        <v>50</v>
      </c>
      <c r="N335" s="10">
        <f>+M334</f>
        <v>900000</v>
      </c>
      <c r="P335" s="159">
        <f>+N335</f>
        <v>900000</v>
      </c>
    </row>
    <row r="336" spans="1:16" ht="21.75" thickBot="1" x14ac:dyDescent="0.4"/>
    <row r="337" spans="1:16" ht="21.75" thickBot="1" x14ac:dyDescent="0.4">
      <c r="A337" s="129"/>
      <c r="B337" s="139" t="s">
        <v>147</v>
      </c>
      <c r="C337" s="145" t="s">
        <v>148</v>
      </c>
      <c r="D337" s="131" t="s">
        <v>129</v>
      </c>
      <c r="F337" s="129"/>
      <c r="G337" s="141" t="s">
        <v>147</v>
      </c>
      <c r="H337" s="149" t="s">
        <v>148</v>
      </c>
      <c r="I337" s="131" t="s">
        <v>129</v>
      </c>
      <c r="K337" s="5" t="s">
        <v>160</v>
      </c>
    </row>
    <row r="338" spans="1:16" ht="21.75" thickBot="1" x14ac:dyDescent="0.4">
      <c r="A338" s="125">
        <v>1</v>
      </c>
      <c r="B338" s="137">
        <f>-PPMT(D335,A338,D334,D332,0,0)</f>
        <v>78848.788678341691</v>
      </c>
      <c r="C338" s="146">
        <f>-IPMT(D335,A338,D334,D332,0,0)</f>
        <v>10000.000000000002</v>
      </c>
      <c r="D338" s="126">
        <f>+B338+C338</f>
        <v>88848.788678341691</v>
      </c>
      <c r="F338" s="125">
        <v>1</v>
      </c>
      <c r="G338" s="142">
        <f>-PPMT(I335,F338,I334,I332,0,0)</f>
        <v>64473.913403425075</v>
      </c>
      <c r="H338" s="150">
        <f>-IPMT(I335,F338,I334,I332,0,0)</f>
        <v>24374.875274920585</v>
      </c>
      <c r="I338" s="126">
        <f>+G338+H338</f>
        <v>88848.788678345663</v>
      </c>
      <c r="K338" s="1" t="s">
        <v>50</v>
      </c>
      <c r="M338" s="10">
        <f>+G338</f>
        <v>64473.913403425075</v>
      </c>
      <c r="P338" s="159">
        <f>+P335-M338</f>
        <v>835526.08659657487</v>
      </c>
    </row>
    <row r="339" spans="1:16" ht="21.75" thickBot="1" x14ac:dyDescent="0.4">
      <c r="A339" s="125">
        <f>+A338+1</f>
        <v>2</v>
      </c>
      <c r="B339" s="137">
        <f>-PPMT(D335,A339,D334,D332,0,0)</f>
        <v>79637.276565125125</v>
      </c>
      <c r="C339" s="146">
        <f>-IPMT(D335,A339,D334,D332,0,0)</f>
        <v>9211.5121132165841</v>
      </c>
      <c r="D339" s="126">
        <f>+B339+C339</f>
        <v>88848.788678341705</v>
      </c>
      <c r="F339" s="125">
        <f>+F338+1</f>
        <v>2</v>
      </c>
      <c r="G339" s="142">
        <f>-PPMT(I335,F339,I334,I332,0,0)</f>
        <v>66220.072956418982</v>
      </c>
      <c r="H339" s="150">
        <f>-IPMT(I335,F339,I334,I332,0,0)</f>
        <v>22628.715721926681</v>
      </c>
      <c r="I339" s="126">
        <f>+G339+H339</f>
        <v>88848.788678345663</v>
      </c>
      <c r="K339" s="1" t="s">
        <v>54</v>
      </c>
      <c r="M339" s="10">
        <f>+H338</f>
        <v>24374.875274920585</v>
      </c>
      <c r="P339" s="160">
        <f>SUM(G339:G349)</f>
        <v>835526.08659657487</v>
      </c>
    </row>
    <row r="340" spans="1:16" x14ac:dyDescent="0.35">
      <c r="A340" s="125">
        <f t="shared" ref="A340:A349" si="30">+A339+1</f>
        <v>3</v>
      </c>
      <c r="B340" s="137">
        <f>-PPMT(D335,A340,D334,D332,0,0)</f>
        <v>80433.649330776359</v>
      </c>
      <c r="C340" s="146">
        <f>-IPMT(D335,A340,D334,D332,0,0)</f>
        <v>8415.1393475653313</v>
      </c>
      <c r="D340" s="126">
        <f>+B340+C340</f>
        <v>88848.788678341691</v>
      </c>
      <c r="F340" s="125">
        <f t="shared" ref="F340:F349" si="31">+F339+1</f>
        <v>3</v>
      </c>
      <c r="G340" s="142">
        <f>-PPMT(I335,F340,I334,I332,0,0)</f>
        <v>68013.524088651044</v>
      </c>
      <c r="H340" s="150">
        <f>-IPMT(I335,F340,I334,I332,0,0)</f>
        <v>20835.264589694623</v>
      </c>
      <c r="I340" s="126">
        <f>+G340+H340</f>
        <v>88848.788678345663</v>
      </c>
      <c r="K340" s="1" t="s">
        <v>49</v>
      </c>
      <c r="N340" s="10">
        <f>+I338</f>
        <v>88848.788678345663</v>
      </c>
    </row>
    <row r="341" spans="1:16" x14ac:dyDescent="0.35">
      <c r="A341" s="125">
        <f t="shared" si="30"/>
        <v>4</v>
      </c>
      <c r="B341" s="137">
        <f>-PPMT(D335,A341,D334,D332,0,0)</f>
        <v>81237.985824084128</v>
      </c>
      <c r="C341" s="146">
        <f>-IPMT(D335,A341,D334,D332,0,0)</f>
        <v>7610.8028542575685</v>
      </c>
      <c r="D341" s="126">
        <f t="shared" ref="D341:D343" si="32">+B341+C341</f>
        <v>88848.788678341691</v>
      </c>
      <c r="F341" s="125">
        <f t="shared" si="31"/>
        <v>4</v>
      </c>
      <c r="G341" s="142">
        <f>-PPMT(I335,F341,I334,I332,0,0)</f>
        <v>69855.547607171786</v>
      </c>
      <c r="H341" s="150">
        <f>-IPMT(I335,F341,I334,I332,0,0)</f>
        <v>18993.24107117387</v>
      </c>
      <c r="I341" s="126">
        <f>+G341+H341</f>
        <v>88848.788678345649</v>
      </c>
    </row>
    <row r="342" spans="1:16" ht="21.75" thickBot="1" x14ac:dyDescent="0.4">
      <c r="A342" s="125">
        <f t="shared" si="30"/>
        <v>5</v>
      </c>
      <c r="B342" s="137">
        <f>-PPMT(D335,A342,D334,D332,0,0)</f>
        <v>82050.365682324962</v>
      </c>
      <c r="C342" s="146">
        <f>-IPMT(D335,A342,D334,D332,0,0)</f>
        <v>6798.4229960167268</v>
      </c>
      <c r="D342" s="126">
        <f t="shared" si="32"/>
        <v>88848.788678341691</v>
      </c>
      <c r="F342" s="125">
        <f t="shared" si="31"/>
        <v>5</v>
      </c>
      <c r="G342" s="142">
        <f>-PPMT(I335,F342,I334,I332,0,0)</f>
        <v>71747.459007378551</v>
      </c>
      <c r="H342" s="150">
        <f>-IPMT(I335,F342,I334,I332,0,0)</f>
        <v>17101.329670967105</v>
      </c>
      <c r="I342" s="126">
        <f>+G342+H342</f>
        <v>88848.788678345649</v>
      </c>
      <c r="K342" s="5" t="s">
        <v>161</v>
      </c>
    </row>
    <row r="343" spans="1:16" ht="21.75" thickBot="1" x14ac:dyDescent="0.4">
      <c r="A343" s="125">
        <f t="shared" si="30"/>
        <v>6</v>
      </c>
      <c r="B343" s="137">
        <f>-PPMT(D335,A343,D334,D332,0,0)</f>
        <v>82870.869339148223</v>
      </c>
      <c r="C343" s="146">
        <f>-IPMT(D335,A343,D334,D332,0,0)</f>
        <v>5977.9193391934759</v>
      </c>
      <c r="D343" s="126">
        <f t="shared" si="32"/>
        <v>88848.788678341705</v>
      </c>
      <c r="F343" s="125">
        <f t="shared" si="31"/>
        <v>6</v>
      </c>
      <c r="G343" s="142">
        <f>-PPMT(I335,F343,I334,I332,0,0)</f>
        <v>73690.609412486709</v>
      </c>
      <c r="H343" s="150">
        <f>-IPMT(I335,F343,I334,I332,0,0)</f>
        <v>15158.179265858958</v>
      </c>
      <c r="I343" s="126">
        <f>+G343+H343</f>
        <v>88848.788678345663</v>
      </c>
      <c r="K343" s="1" t="s">
        <v>50</v>
      </c>
      <c r="M343" s="10">
        <f>+G339</f>
        <v>66220.072956418982</v>
      </c>
      <c r="P343" s="159">
        <f>+P338-M343</f>
        <v>769306.0136401559</v>
      </c>
    </row>
    <row r="344" spans="1:16" ht="21.75" thickBot="1" x14ac:dyDescent="0.4">
      <c r="A344" s="125">
        <f t="shared" si="30"/>
        <v>7</v>
      </c>
      <c r="B344" s="137">
        <f>-PPMT(D335,A344,D334,D332,0,0)</f>
        <v>83699.578032539706</v>
      </c>
      <c r="C344" s="146">
        <f>-IPMT(D335,A344,D334,D332,0,0)</f>
        <v>5149.2106458019944</v>
      </c>
      <c r="D344" s="126">
        <f t="shared" ref="D344:D349" si="33">+B344+C344</f>
        <v>88848.788678341705</v>
      </c>
      <c r="F344" s="125">
        <f t="shared" si="31"/>
        <v>7</v>
      </c>
      <c r="G344" s="142">
        <f>-PPMT(I335,F344,I334,I332,0,0)</f>
        <v>75686.386538444756</v>
      </c>
      <c r="H344" s="150">
        <f>-IPMT(I335,F344,I334,I332,0,0)</f>
        <v>13162.4021399009</v>
      </c>
      <c r="I344" s="126">
        <f>+G344+H344</f>
        <v>88848.788678345649</v>
      </c>
      <c r="K344" s="1" t="s">
        <v>54</v>
      </c>
      <c r="M344" s="10">
        <f>+H339</f>
        <v>22628.715721926681</v>
      </c>
      <c r="P344" s="160">
        <f>SUM(G340:G349)</f>
        <v>769306.01364015602</v>
      </c>
    </row>
    <row r="345" spans="1:16" x14ac:dyDescent="0.35">
      <c r="A345" s="125">
        <f t="shared" si="30"/>
        <v>8</v>
      </c>
      <c r="B345" s="137">
        <f>-PPMT(D335,A345,D334,D332,0,0)</f>
        <v>84536.573812865099</v>
      </c>
      <c r="C345" s="146">
        <f>-IPMT(D335,A345,D334,D332,0,0)</f>
        <v>4312.214865476597</v>
      </c>
      <c r="D345" s="126">
        <f t="shared" si="33"/>
        <v>88848.788678341691</v>
      </c>
      <c r="F345" s="125">
        <f t="shared" si="31"/>
        <v>8</v>
      </c>
      <c r="G345" s="142">
        <f>-PPMT(I335,F345,I334,I332,0,0)</f>
        <v>77736.215684982555</v>
      </c>
      <c r="H345" s="150">
        <f>-IPMT(I335,F345,I334,I332,0,0)</f>
        <v>11112.572993363101</v>
      </c>
      <c r="I345" s="126">
        <f>+G345+H345</f>
        <v>88848.788678345649</v>
      </c>
      <c r="K345" s="1" t="s">
        <v>49</v>
      </c>
      <c r="N345" s="10">
        <f>+I339</f>
        <v>88848.788678345663</v>
      </c>
    </row>
    <row r="346" spans="1:16" x14ac:dyDescent="0.35">
      <c r="A346" s="125">
        <f t="shared" si="30"/>
        <v>9</v>
      </c>
      <c r="B346" s="137">
        <f>-PPMT(D335,A346,D334,D332,0,0)</f>
        <v>85381.93955099376</v>
      </c>
      <c r="C346" s="146">
        <f>-IPMT(D335,A346,D334,D332,0,0)</f>
        <v>3466.8491273479463</v>
      </c>
      <c r="D346" s="126">
        <f t="shared" si="33"/>
        <v>88848.788678341705</v>
      </c>
      <c r="F346" s="125">
        <f t="shared" si="31"/>
        <v>9</v>
      </c>
      <c r="G346" s="142">
        <f>-PPMT(I335,F346,I334,I332,0,0)</f>
        <v>79841.560753500074</v>
      </c>
      <c r="H346" s="150">
        <f>-IPMT(I335,F346,I334,I332,0,0)</f>
        <v>9007.2279248455725</v>
      </c>
      <c r="I346" s="126">
        <f>+G346+H346</f>
        <v>88848.788678345649</v>
      </c>
    </row>
    <row r="347" spans="1:16" ht="21.75" thickBot="1" x14ac:dyDescent="0.4">
      <c r="A347" s="125">
        <f t="shared" si="30"/>
        <v>10</v>
      </c>
      <c r="B347" s="137">
        <f>-PPMT(D335,A347,D334,D332,0,0)</f>
        <v>86235.758946503687</v>
      </c>
      <c r="C347" s="146">
        <f>-IPMT(D335,A347,D334,D332,0,0)</f>
        <v>2613.029731838009</v>
      </c>
      <c r="D347" s="126">
        <f t="shared" si="33"/>
        <v>88848.788678341691</v>
      </c>
      <c r="F347" s="125">
        <f t="shared" si="31"/>
        <v>10</v>
      </c>
      <c r="G347" s="142">
        <f>-PPMT(I335,F347,I334,I332,0,0)</f>
        <v>82003.925292524043</v>
      </c>
      <c r="H347" s="150">
        <f>-IPMT(I335,F347,I334,I332,0,0)</f>
        <v>6844.8633858216199</v>
      </c>
      <c r="I347" s="126">
        <f>+G347+H347</f>
        <v>88848.788678345663</v>
      </c>
      <c r="K347" s="5" t="s">
        <v>162</v>
      </c>
    </row>
    <row r="348" spans="1:16" ht="21.75" thickBot="1" x14ac:dyDescent="0.4">
      <c r="A348" s="125">
        <f t="shared" si="30"/>
        <v>11</v>
      </c>
      <c r="B348" s="137">
        <f>-PPMT(D335,A348,D334,D332,0,0)</f>
        <v>87098.116535968729</v>
      </c>
      <c r="C348" s="146">
        <f>-IPMT(D335,A348,D334,D332,0,0)</f>
        <v>1750.6721423729718</v>
      </c>
      <c r="D348" s="126">
        <f t="shared" si="33"/>
        <v>88848.788678341705</v>
      </c>
      <c r="F348" s="125">
        <f t="shared" si="31"/>
        <v>11</v>
      </c>
      <c r="G348" s="142">
        <f>-PPMT(I335,F348,I334,I332,0,0)</f>
        <v>84224.853571478685</v>
      </c>
      <c r="H348" s="150">
        <f>-IPMT(I335,F348,I334,I332,0,0)</f>
        <v>4623.9351068669757</v>
      </c>
      <c r="I348" s="126">
        <f>+G348+H348</f>
        <v>88848.788678345663</v>
      </c>
      <c r="K348" s="1" t="s">
        <v>50</v>
      </c>
      <c r="M348" s="10">
        <f>+G340</f>
        <v>68013.524088651044</v>
      </c>
      <c r="P348" s="159">
        <f>+P343-M348</f>
        <v>701292.48955150484</v>
      </c>
    </row>
    <row r="349" spans="1:16" ht="21.75" thickBot="1" x14ac:dyDescent="0.4">
      <c r="A349" s="127">
        <f t="shared" si="30"/>
        <v>12</v>
      </c>
      <c r="B349" s="138">
        <f>-PPMT(D335,A349,D334,D332,0,0)</f>
        <v>87969.097701328414</v>
      </c>
      <c r="C349" s="147">
        <f>-IPMT(D335,A349,D334,D332,0,0)</f>
        <v>879.69097701328428</v>
      </c>
      <c r="D349" s="128">
        <f t="shared" si="33"/>
        <v>88848.788678341691</v>
      </c>
      <c r="F349" s="127">
        <f t="shared" si="31"/>
        <v>12</v>
      </c>
      <c r="G349" s="143">
        <f>-PPMT(I335,F349,I334,I332,0,0)</f>
        <v>86505.931683537841</v>
      </c>
      <c r="H349" s="151">
        <f>-IPMT(I335,F349,I334,I332,0,0)</f>
        <v>2342.8569948078175</v>
      </c>
      <c r="I349" s="128">
        <f>+G349+H349</f>
        <v>88848.788678345663</v>
      </c>
      <c r="K349" s="1" t="s">
        <v>54</v>
      </c>
      <c r="M349" s="10">
        <f>+H340</f>
        <v>20835.264589694623</v>
      </c>
      <c r="P349" s="160">
        <f>SUM(G341:G349)</f>
        <v>701292.48955150507</v>
      </c>
    </row>
    <row r="350" spans="1:16" ht="21.75" thickBot="1" x14ac:dyDescent="0.4">
      <c r="A350" s="129"/>
      <c r="B350" s="140">
        <f>SUM(B338:B349)</f>
        <v>1000000</v>
      </c>
      <c r="C350" s="148">
        <f>SUM(C338:C349)</f>
        <v>66185.464140100492</v>
      </c>
      <c r="D350" s="130">
        <f>SUM(D338:D349)</f>
        <v>1066185.4641401002</v>
      </c>
      <c r="F350" s="129"/>
      <c r="G350" s="144">
        <f>SUM(G338:G349)</f>
        <v>900000</v>
      </c>
      <c r="H350" s="152">
        <f>SUM(H338:H349)</f>
        <v>166185.46414014779</v>
      </c>
      <c r="I350" s="130">
        <f>SUM(I338:I349)</f>
        <v>1066185.4641401477</v>
      </c>
      <c r="K350" s="1" t="s">
        <v>49</v>
      </c>
      <c r="N350" s="10">
        <f>+I340</f>
        <v>88848.788678345663</v>
      </c>
      <c r="P350" s="160">
        <f>NPV(I335,I341:I349)</f>
        <v>701292.48955150507</v>
      </c>
    </row>
    <row r="351" spans="1:16" ht="21.75" thickBot="1" x14ac:dyDescent="0.4"/>
    <row r="352" spans="1:16" ht="21.75" thickBot="1" x14ac:dyDescent="0.4">
      <c r="A352" s="118" t="s">
        <v>149</v>
      </c>
      <c r="B352" s="119"/>
      <c r="C352" s="119"/>
      <c r="D352" s="120">
        <f>D332*(1-D333)</f>
        <v>900000</v>
      </c>
      <c r="F352" s="118" t="s">
        <v>149</v>
      </c>
      <c r="G352" s="119"/>
      <c r="H352" s="119"/>
      <c r="I352" s="120">
        <f>+D352</f>
        <v>900000</v>
      </c>
    </row>
    <row r="354" spans="1:9" x14ac:dyDescent="0.35">
      <c r="A354" s="1" t="s">
        <v>150</v>
      </c>
      <c r="D354" s="121">
        <f>+D352</f>
        <v>900000</v>
      </c>
      <c r="F354" s="1" t="s">
        <v>150</v>
      </c>
      <c r="I354" s="121">
        <f>+I352</f>
        <v>900000</v>
      </c>
    </row>
    <row r="355" spans="1:9" ht="21.75" thickBot="1" x14ac:dyDescent="0.4">
      <c r="A355" s="1" t="s">
        <v>151</v>
      </c>
      <c r="D355" s="121">
        <f>-D350</f>
        <v>-1066185.4641401002</v>
      </c>
      <c r="F355" s="1" t="s">
        <v>151</v>
      </c>
      <c r="I355" s="121">
        <f>-I350</f>
        <v>-1066185.4641401477</v>
      </c>
    </row>
    <row r="356" spans="1:9" ht="21.75" thickBot="1" x14ac:dyDescent="0.4">
      <c r="A356" s="122" t="s">
        <v>152</v>
      </c>
      <c r="B356" s="123"/>
      <c r="C356" s="123"/>
      <c r="D356" s="124">
        <f>+D354+D355</f>
        <v>-166185.46414010017</v>
      </c>
      <c r="F356" s="122" t="s">
        <v>152</v>
      </c>
      <c r="G356" s="123"/>
      <c r="H356" s="123"/>
      <c r="I356" s="124">
        <f>+I354+I355</f>
        <v>-166185.46414014767</v>
      </c>
    </row>
    <row r="358" spans="1:9" ht="21.75" thickBot="1" x14ac:dyDescent="0.4">
      <c r="B358" s="5" t="s">
        <v>163</v>
      </c>
    </row>
    <row r="359" spans="1:9" ht="21.75" thickBot="1" x14ac:dyDescent="0.4">
      <c r="B359" s="162" t="s">
        <v>164</v>
      </c>
      <c r="C359" s="162" t="s">
        <v>118</v>
      </c>
      <c r="D359" s="162" t="s">
        <v>165</v>
      </c>
      <c r="F359" s="163" t="s">
        <v>133</v>
      </c>
      <c r="H359" s="163" t="s">
        <v>166</v>
      </c>
    </row>
    <row r="360" spans="1:9" x14ac:dyDescent="0.35">
      <c r="A360" s="1">
        <v>1</v>
      </c>
      <c r="B360" s="10">
        <v>100000</v>
      </c>
      <c r="C360" s="10">
        <f>+C338</f>
        <v>10000.000000000002</v>
      </c>
      <c r="D360" s="10">
        <f>+B360+C360</f>
        <v>110000</v>
      </c>
      <c r="F360" s="10">
        <f>+H338</f>
        <v>24374.875274920585</v>
      </c>
      <c r="H360" s="10">
        <f>+D360-F360</f>
        <v>85625.124725079411</v>
      </c>
    </row>
    <row r="361" spans="1:9" x14ac:dyDescent="0.35">
      <c r="A361" s="1">
        <f>+A360+1</f>
        <v>2</v>
      </c>
      <c r="C361" s="10">
        <f>+C339</f>
        <v>9211.5121132165841</v>
      </c>
      <c r="D361" s="10">
        <f t="shared" ref="D361:D372" si="34">+B361+C361</f>
        <v>9211.5121132165841</v>
      </c>
      <c r="F361" s="10">
        <f>+H339</f>
        <v>22628.715721926681</v>
      </c>
      <c r="H361" s="10">
        <f t="shared" ref="H361:H371" si="35">+D361-F361</f>
        <v>-13417.203608710097</v>
      </c>
    </row>
    <row r="362" spans="1:9" x14ac:dyDescent="0.35">
      <c r="A362" s="1">
        <f t="shared" ref="A362:A372" si="36">+A361+1</f>
        <v>3</v>
      </c>
      <c r="C362" s="10">
        <f t="shared" ref="C362:C371" si="37">+C340</f>
        <v>8415.1393475653313</v>
      </c>
      <c r="D362" s="10">
        <f t="shared" si="34"/>
        <v>8415.1393475653313</v>
      </c>
      <c r="F362" s="10">
        <f>+H340</f>
        <v>20835.264589694623</v>
      </c>
      <c r="H362" s="10">
        <f t="shared" si="35"/>
        <v>-12420.125242129292</v>
      </c>
    </row>
    <row r="363" spans="1:9" x14ac:dyDescent="0.35">
      <c r="A363" s="1">
        <f t="shared" si="36"/>
        <v>4</v>
      </c>
      <c r="C363" s="10">
        <f t="shared" si="37"/>
        <v>7610.8028542575685</v>
      </c>
      <c r="D363" s="10">
        <f t="shared" si="34"/>
        <v>7610.8028542575685</v>
      </c>
      <c r="F363" s="10">
        <f>+H341</f>
        <v>18993.24107117387</v>
      </c>
      <c r="H363" s="10">
        <f t="shared" si="35"/>
        <v>-11382.438216916302</v>
      </c>
    </row>
    <row r="364" spans="1:9" x14ac:dyDescent="0.35">
      <c r="A364" s="1">
        <f t="shared" si="36"/>
        <v>5</v>
      </c>
      <c r="C364" s="10">
        <f t="shared" si="37"/>
        <v>6798.4229960167268</v>
      </c>
      <c r="D364" s="10">
        <f t="shared" si="34"/>
        <v>6798.4229960167268</v>
      </c>
      <c r="F364" s="10">
        <f>+H342</f>
        <v>17101.329670967105</v>
      </c>
      <c r="H364" s="10">
        <f t="shared" si="35"/>
        <v>-10302.906674950378</v>
      </c>
    </row>
    <row r="365" spans="1:9" x14ac:dyDescent="0.35">
      <c r="A365" s="1">
        <f t="shared" si="36"/>
        <v>6</v>
      </c>
      <c r="C365" s="10">
        <f t="shared" si="37"/>
        <v>5977.9193391934759</v>
      </c>
      <c r="D365" s="10">
        <f t="shared" si="34"/>
        <v>5977.9193391934759</v>
      </c>
      <c r="F365" s="10">
        <f>+H343</f>
        <v>15158.179265858958</v>
      </c>
      <c r="H365" s="10">
        <f t="shared" si="35"/>
        <v>-9180.2599266654834</v>
      </c>
    </row>
    <row r="366" spans="1:9" x14ac:dyDescent="0.35">
      <c r="A366" s="1">
        <f t="shared" si="36"/>
        <v>7</v>
      </c>
      <c r="C366" s="10">
        <f t="shared" si="37"/>
        <v>5149.2106458019944</v>
      </c>
      <c r="D366" s="10">
        <f t="shared" si="34"/>
        <v>5149.2106458019944</v>
      </c>
      <c r="F366" s="10">
        <f>+H344</f>
        <v>13162.4021399009</v>
      </c>
      <c r="H366" s="10">
        <f t="shared" si="35"/>
        <v>-8013.1914940989054</v>
      </c>
    </row>
    <row r="367" spans="1:9" x14ac:dyDescent="0.35">
      <c r="A367" s="1">
        <f t="shared" si="36"/>
        <v>8</v>
      </c>
      <c r="C367" s="10">
        <f t="shared" si="37"/>
        <v>4312.214865476597</v>
      </c>
      <c r="D367" s="10">
        <f t="shared" si="34"/>
        <v>4312.214865476597</v>
      </c>
      <c r="F367" s="10">
        <f>+H345</f>
        <v>11112.572993363101</v>
      </c>
      <c r="H367" s="10">
        <f t="shared" si="35"/>
        <v>-6800.358127886504</v>
      </c>
    </row>
    <row r="368" spans="1:9" x14ac:dyDescent="0.35">
      <c r="A368" s="1">
        <f t="shared" si="36"/>
        <v>9</v>
      </c>
      <c r="C368" s="10">
        <f t="shared" si="37"/>
        <v>3466.8491273479463</v>
      </c>
      <c r="D368" s="10">
        <f t="shared" si="34"/>
        <v>3466.8491273479463</v>
      </c>
      <c r="F368" s="10">
        <f>+H346</f>
        <v>9007.2279248455725</v>
      </c>
      <c r="H368" s="10">
        <f t="shared" si="35"/>
        <v>-5540.3787974976258</v>
      </c>
    </row>
    <row r="369" spans="1:8" x14ac:dyDescent="0.35">
      <c r="A369" s="1">
        <f t="shared" si="36"/>
        <v>10</v>
      </c>
      <c r="C369" s="10">
        <f t="shared" si="37"/>
        <v>2613.029731838009</v>
      </c>
      <c r="D369" s="10">
        <f t="shared" si="34"/>
        <v>2613.029731838009</v>
      </c>
      <c r="F369" s="10">
        <f>+H347</f>
        <v>6844.8633858216199</v>
      </c>
      <c r="H369" s="10">
        <f t="shared" si="35"/>
        <v>-4231.8336539836109</v>
      </c>
    </row>
    <row r="370" spans="1:8" x14ac:dyDescent="0.35">
      <c r="A370" s="1">
        <f t="shared" si="36"/>
        <v>11</v>
      </c>
      <c r="C370" s="10">
        <f t="shared" si="37"/>
        <v>1750.6721423729718</v>
      </c>
      <c r="D370" s="10">
        <f t="shared" si="34"/>
        <v>1750.6721423729718</v>
      </c>
      <c r="F370" s="10">
        <f>+H348</f>
        <v>4623.9351068669757</v>
      </c>
      <c r="H370" s="10">
        <f t="shared" si="35"/>
        <v>-2873.2629644940039</v>
      </c>
    </row>
    <row r="371" spans="1:8" ht="21.75" thickBot="1" x14ac:dyDescent="0.4">
      <c r="A371" s="1">
        <f t="shared" si="36"/>
        <v>12</v>
      </c>
      <c r="C371" s="10">
        <f t="shared" si="37"/>
        <v>879.69097701328428</v>
      </c>
      <c r="D371" s="10">
        <f t="shared" si="34"/>
        <v>879.69097701328428</v>
      </c>
      <c r="F371" s="10">
        <f>+H349</f>
        <v>2342.8569948078175</v>
      </c>
      <c r="H371" s="10">
        <f t="shared" si="35"/>
        <v>-1463.1660177945332</v>
      </c>
    </row>
    <row r="372" spans="1:8" ht="21.75" thickBot="1" x14ac:dyDescent="0.4">
      <c r="D372" s="161">
        <f>SUM(D360:D371)</f>
        <v>166185.46414010046</v>
      </c>
      <c r="F372" s="161">
        <f>SUM(F360:F371)</f>
        <v>166185.46414014779</v>
      </c>
      <c r="H372" s="161">
        <f>SUM(H360:H371)</f>
        <v>-4.7319645091192797E-8</v>
      </c>
    </row>
    <row r="376" spans="1:8" ht="31.5" x14ac:dyDescent="0.5">
      <c r="A376" s="164" t="s">
        <v>167</v>
      </c>
    </row>
  </sheetData>
  <phoneticPr fontId="1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6AF33-5E59-4D47-B40B-7899AA59576A}">
  <dimension ref="A1:C4"/>
  <sheetViews>
    <sheetView workbookViewId="0">
      <selection sqref="A1:C1"/>
    </sheetView>
  </sheetViews>
  <sheetFormatPr baseColWidth="10" defaultRowHeight="15" x14ac:dyDescent="0.25"/>
  <cols>
    <col min="1" max="1" width="12.42578125" bestFit="1" customWidth="1"/>
  </cols>
  <sheetData>
    <row r="1" spans="1:3" x14ac:dyDescent="0.25">
      <c r="A1" s="74" t="s">
        <v>98</v>
      </c>
      <c r="B1" s="74"/>
      <c r="C1" s="75">
        <v>100000</v>
      </c>
    </row>
    <row r="2" spans="1:3" x14ac:dyDescent="0.25">
      <c r="C2" s="69"/>
    </row>
    <row r="4" spans="1:3" x14ac:dyDescent="0.25">
      <c r="C4" s="6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BD20B-25DF-4AF2-AEA0-139B38080762}">
  <dimension ref="A1:C4"/>
  <sheetViews>
    <sheetView workbookViewId="0">
      <selection sqref="A1:C1"/>
    </sheetView>
  </sheetViews>
  <sheetFormatPr baseColWidth="10" defaultRowHeight="15" x14ac:dyDescent="0.25"/>
  <sheetData>
    <row r="1" spans="1:3" x14ac:dyDescent="0.25">
      <c r="A1" s="74" t="s">
        <v>98</v>
      </c>
      <c r="B1" s="74"/>
      <c r="C1" s="75">
        <v>100000</v>
      </c>
    </row>
    <row r="2" spans="1:3" x14ac:dyDescent="0.25">
      <c r="A2" s="74" t="s">
        <v>99</v>
      </c>
      <c r="B2" s="74"/>
      <c r="C2" s="76">
        <v>0.1</v>
      </c>
    </row>
    <row r="4" spans="1:3" x14ac:dyDescent="0.25">
      <c r="C4" s="6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CCE6-36D0-41D4-80F3-A6229550D68F}">
  <dimension ref="A1:C4"/>
  <sheetViews>
    <sheetView workbookViewId="0">
      <selection sqref="A1:C1"/>
    </sheetView>
  </sheetViews>
  <sheetFormatPr baseColWidth="10" defaultRowHeight="15" x14ac:dyDescent="0.25"/>
  <sheetData>
    <row r="1" spans="1:3" x14ac:dyDescent="0.25">
      <c r="A1" s="74" t="s">
        <v>98</v>
      </c>
      <c r="B1" s="74"/>
      <c r="C1" s="75">
        <v>100000</v>
      </c>
    </row>
    <row r="2" spans="1:3" x14ac:dyDescent="0.25">
      <c r="A2" s="74" t="s">
        <v>99</v>
      </c>
      <c r="B2" s="74"/>
      <c r="C2" s="76">
        <v>0.1</v>
      </c>
    </row>
    <row r="3" spans="1:3" x14ac:dyDescent="0.25">
      <c r="A3" s="74" t="s">
        <v>100</v>
      </c>
      <c r="B3" s="74"/>
      <c r="C3" s="74">
        <v>10</v>
      </c>
    </row>
    <row r="4" spans="1:3" x14ac:dyDescent="0.25">
      <c r="C4" s="6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C9B9-C688-473E-937A-E1EA2387926D}">
  <dimension ref="A1:C4"/>
  <sheetViews>
    <sheetView workbookViewId="0">
      <selection sqref="A1:C1"/>
    </sheetView>
  </sheetViews>
  <sheetFormatPr baseColWidth="10" defaultRowHeight="15" x14ac:dyDescent="0.25"/>
  <sheetData>
    <row r="1" spans="1:3" x14ac:dyDescent="0.25">
      <c r="A1" s="74" t="s">
        <v>98</v>
      </c>
      <c r="B1" s="74"/>
      <c r="C1" s="75">
        <v>100000</v>
      </c>
    </row>
    <row r="2" spans="1:3" x14ac:dyDescent="0.25">
      <c r="A2" s="74" t="s">
        <v>99</v>
      </c>
      <c r="B2" s="74"/>
      <c r="C2" s="76">
        <v>0.1</v>
      </c>
    </row>
    <row r="3" spans="1:3" x14ac:dyDescent="0.25">
      <c r="A3" s="74" t="s">
        <v>100</v>
      </c>
      <c r="B3" s="74"/>
      <c r="C3" s="74">
        <v>10</v>
      </c>
    </row>
    <row r="4" spans="1:3" x14ac:dyDescent="0.25">
      <c r="A4" s="74" t="s">
        <v>101</v>
      </c>
      <c r="B4" s="74"/>
      <c r="C4" s="75">
        <v>2000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41321-AA0B-491F-A3A8-E8157AF5EB71}">
  <dimension ref="A1:C5"/>
  <sheetViews>
    <sheetView workbookViewId="0">
      <selection sqref="A1:C1"/>
    </sheetView>
  </sheetViews>
  <sheetFormatPr baseColWidth="10" defaultRowHeight="15" x14ac:dyDescent="0.25"/>
  <sheetData>
    <row r="1" spans="1:3" x14ac:dyDescent="0.25">
      <c r="A1" s="74" t="s">
        <v>98</v>
      </c>
      <c r="B1" s="74"/>
      <c r="C1" s="75">
        <v>100000</v>
      </c>
    </row>
    <row r="2" spans="1:3" x14ac:dyDescent="0.25">
      <c r="A2" s="74" t="s">
        <v>99</v>
      </c>
      <c r="B2" s="74"/>
      <c r="C2" s="76">
        <v>0.1</v>
      </c>
    </row>
    <row r="3" spans="1:3" x14ac:dyDescent="0.25">
      <c r="A3" s="74" t="s">
        <v>100</v>
      </c>
      <c r="B3" s="74"/>
      <c r="C3" s="74">
        <v>10</v>
      </c>
    </row>
    <row r="4" spans="1:3" x14ac:dyDescent="0.25">
      <c r="A4" s="74" t="s">
        <v>101</v>
      </c>
      <c r="B4" s="74"/>
      <c r="C4" s="75">
        <v>2000</v>
      </c>
    </row>
    <row r="5" spans="1:3" x14ac:dyDescent="0.25">
      <c r="A5" s="74" t="s">
        <v>102</v>
      </c>
      <c r="B5" s="74"/>
      <c r="C5" s="75">
        <v>105000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2044E-25F4-4B5D-9991-DB3C6E5B7F80}">
  <dimension ref="A1:F14"/>
  <sheetViews>
    <sheetView workbookViewId="0">
      <selection sqref="A1:C1"/>
    </sheetView>
  </sheetViews>
  <sheetFormatPr baseColWidth="10" defaultRowHeight="15" x14ac:dyDescent="0.25"/>
  <cols>
    <col min="1" max="1" width="4.28515625" customWidth="1"/>
  </cols>
  <sheetData>
    <row r="1" spans="1:6" x14ac:dyDescent="0.25">
      <c r="A1" s="77" t="s">
        <v>103</v>
      </c>
      <c r="B1" s="77"/>
      <c r="C1" s="77"/>
      <c r="D1" s="77"/>
      <c r="E1" s="77"/>
      <c r="F1" s="77"/>
    </row>
    <row r="2" spans="1:6" x14ac:dyDescent="0.25">
      <c r="A2" s="77"/>
      <c r="B2" s="78" t="s">
        <v>49</v>
      </c>
      <c r="C2" s="78" t="s">
        <v>104</v>
      </c>
      <c r="D2" s="78" t="s">
        <v>105</v>
      </c>
      <c r="E2" s="78" t="s">
        <v>106</v>
      </c>
      <c r="F2" s="78" t="s">
        <v>107</v>
      </c>
    </row>
    <row r="3" spans="1:6" x14ac:dyDescent="0.25">
      <c r="B3" s="70"/>
      <c r="C3" s="70"/>
      <c r="D3" s="70"/>
      <c r="E3" s="70"/>
      <c r="F3" s="71">
        <f>IRR(F4:F14)</f>
        <v>9.5217495727607293E-2</v>
      </c>
    </row>
    <row r="4" spans="1:6" x14ac:dyDescent="0.25">
      <c r="A4">
        <v>0</v>
      </c>
      <c r="B4" s="79">
        <f>+'5'!C5</f>
        <v>105000</v>
      </c>
      <c r="C4" s="79">
        <f>-'5'!C4</f>
        <v>-2000</v>
      </c>
      <c r="F4" s="79">
        <f>SUM(B4:E4)</f>
        <v>103000</v>
      </c>
    </row>
    <row r="5" spans="1:6" x14ac:dyDescent="0.25">
      <c r="A5">
        <f>+A4+1</f>
        <v>1</v>
      </c>
      <c r="D5" s="79">
        <f>+'5'!C2*'5'!C1</f>
        <v>10000</v>
      </c>
      <c r="F5" s="79">
        <f t="shared" ref="F5:F14" si="0">-SUM(B5:E5)</f>
        <v>-10000</v>
      </c>
    </row>
    <row r="6" spans="1:6" x14ac:dyDescent="0.25">
      <c r="A6">
        <f t="shared" ref="A6:A14" si="1">+A5+1</f>
        <v>2</v>
      </c>
      <c r="D6" s="79">
        <f>+D5</f>
        <v>10000</v>
      </c>
      <c r="F6" s="79">
        <f t="shared" si="0"/>
        <v>-10000</v>
      </c>
    </row>
    <row r="7" spans="1:6" x14ac:dyDescent="0.25">
      <c r="A7">
        <f t="shared" si="1"/>
        <v>3</v>
      </c>
      <c r="D7" s="79">
        <f t="shared" ref="D7:D14" si="2">+D6</f>
        <v>10000</v>
      </c>
      <c r="F7" s="79">
        <f t="shared" si="0"/>
        <v>-10000</v>
      </c>
    </row>
    <row r="8" spans="1:6" x14ac:dyDescent="0.25">
      <c r="A8">
        <f t="shared" si="1"/>
        <v>4</v>
      </c>
      <c r="D8" s="79">
        <f t="shared" si="2"/>
        <v>10000</v>
      </c>
      <c r="F8" s="79">
        <f t="shared" si="0"/>
        <v>-10000</v>
      </c>
    </row>
    <row r="9" spans="1:6" x14ac:dyDescent="0.25">
      <c r="A9">
        <f t="shared" si="1"/>
        <v>5</v>
      </c>
      <c r="D9" s="79">
        <f t="shared" si="2"/>
        <v>10000</v>
      </c>
      <c r="F9" s="79">
        <f t="shared" si="0"/>
        <v>-10000</v>
      </c>
    </row>
    <row r="10" spans="1:6" x14ac:dyDescent="0.25">
      <c r="A10">
        <f t="shared" si="1"/>
        <v>6</v>
      </c>
      <c r="D10" s="79">
        <f t="shared" si="2"/>
        <v>10000</v>
      </c>
      <c r="F10" s="79">
        <f t="shared" si="0"/>
        <v>-10000</v>
      </c>
    </row>
    <row r="11" spans="1:6" x14ac:dyDescent="0.25">
      <c r="A11">
        <f t="shared" si="1"/>
        <v>7</v>
      </c>
      <c r="D11" s="79">
        <f t="shared" si="2"/>
        <v>10000</v>
      </c>
      <c r="F11" s="79">
        <f t="shared" si="0"/>
        <v>-10000</v>
      </c>
    </row>
    <row r="12" spans="1:6" x14ac:dyDescent="0.25">
      <c r="A12">
        <f t="shared" si="1"/>
        <v>8</v>
      </c>
      <c r="D12" s="79">
        <f t="shared" si="2"/>
        <v>10000</v>
      </c>
      <c r="F12" s="79">
        <f t="shared" si="0"/>
        <v>-10000</v>
      </c>
    </row>
    <row r="13" spans="1:6" x14ac:dyDescent="0.25">
      <c r="A13">
        <f t="shared" si="1"/>
        <v>9</v>
      </c>
      <c r="D13" s="79">
        <f t="shared" si="2"/>
        <v>10000</v>
      </c>
      <c r="F13" s="79">
        <f t="shared" si="0"/>
        <v>-10000</v>
      </c>
    </row>
    <row r="14" spans="1:6" x14ac:dyDescent="0.25">
      <c r="A14">
        <f t="shared" si="1"/>
        <v>10</v>
      </c>
      <c r="D14" s="79">
        <f t="shared" si="2"/>
        <v>10000</v>
      </c>
      <c r="E14" s="79">
        <v>100000</v>
      </c>
      <c r="F14" s="79">
        <f t="shared" si="0"/>
        <v>-110000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21E8-BA3B-4F86-BFE1-2474F2A237F3}">
  <dimension ref="A1:F26"/>
  <sheetViews>
    <sheetView workbookViewId="0">
      <selection sqref="A1:C1"/>
    </sheetView>
  </sheetViews>
  <sheetFormatPr baseColWidth="10" defaultRowHeight="15" x14ac:dyDescent="0.25"/>
  <sheetData>
    <row r="1" spans="1:6" x14ac:dyDescent="0.25">
      <c r="A1" t="s">
        <v>103</v>
      </c>
    </row>
    <row r="2" spans="1:6" x14ac:dyDescent="0.25">
      <c r="B2" s="70" t="s">
        <v>49</v>
      </c>
      <c r="C2" s="70" t="s">
        <v>104</v>
      </c>
      <c r="D2" s="70" t="s">
        <v>105</v>
      </c>
      <c r="E2" s="70" t="s">
        <v>106</v>
      </c>
      <c r="F2" s="70" t="s">
        <v>107</v>
      </c>
    </row>
    <row r="3" spans="1:6" x14ac:dyDescent="0.25">
      <c r="B3" s="70"/>
      <c r="C3" s="70"/>
      <c r="D3" s="70"/>
      <c r="E3" s="70"/>
      <c r="F3" s="71">
        <f>IRR(F4:F14)</f>
        <v>9.5217495727607293E-2</v>
      </c>
    </row>
    <row r="4" spans="1:6" x14ac:dyDescent="0.25">
      <c r="A4">
        <v>0</v>
      </c>
      <c r="B4" s="68">
        <f>+'5'!C5</f>
        <v>105000</v>
      </c>
      <c r="C4" s="68">
        <f>-'5'!C4</f>
        <v>-2000</v>
      </c>
      <c r="F4" s="68">
        <f>SUM(B4:E4)</f>
        <v>103000</v>
      </c>
    </row>
    <row r="5" spans="1:6" x14ac:dyDescent="0.25">
      <c r="A5">
        <f>+A4+1</f>
        <v>1</v>
      </c>
      <c r="D5" s="68">
        <f>+'5'!C2*'5'!C1</f>
        <v>10000</v>
      </c>
      <c r="F5" s="68">
        <f>-SUM(B5:E5)</f>
        <v>-10000</v>
      </c>
    </row>
    <row r="6" spans="1:6" x14ac:dyDescent="0.25">
      <c r="A6">
        <f t="shared" ref="A6:A14" si="0">+A5+1</f>
        <v>2</v>
      </c>
      <c r="D6" s="68">
        <f>+D5</f>
        <v>10000</v>
      </c>
      <c r="F6" s="68">
        <f t="shared" ref="F6:F14" si="1">-SUM(B6:E6)</f>
        <v>-10000</v>
      </c>
    </row>
    <row r="7" spans="1:6" x14ac:dyDescent="0.25">
      <c r="A7">
        <f t="shared" si="0"/>
        <v>3</v>
      </c>
      <c r="D7" s="68">
        <f t="shared" ref="D7:D14" si="2">+D6</f>
        <v>10000</v>
      </c>
      <c r="F7" s="68">
        <f t="shared" si="1"/>
        <v>-10000</v>
      </c>
    </row>
    <row r="8" spans="1:6" x14ac:dyDescent="0.25">
      <c r="A8">
        <f t="shared" si="0"/>
        <v>4</v>
      </c>
      <c r="D8" s="68">
        <f t="shared" si="2"/>
        <v>10000</v>
      </c>
      <c r="F8" s="68">
        <f t="shared" si="1"/>
        <v>-10000</v>
      </c>
    </row>
    <row r="9" spans="1:6" x14ac:dyDescent="0.25">
      <c r="A9">
        <f t="shared" si="0"/>
        <v>5</v>
      </c>
      <c r="D9" s="68">
        <f t="shared" si="2"/>
        <v>10000</v>
      </c>
      <c r="F9" s="68">
        <f t="shared" si="1"/>
        <v>-10000</v>
      </c>
    </row>
    <row r="10" spans="1:6" x14ac:dyDescent="0.25">
      <c r="A10">
        <f t="shared" si="0"/>
        <v>6</v>
      </c>
      <c r="D10" s="68">
        <f t="shared" si="2"/>
        <v>10000</v>
      </c>
      <c r="F10" s="68">
        <f t="shared" si="1"/>
        <v>-10000</v>
      </c>
    </row>
    <row r="11" spans="1:6" x14ac:dyDescent="0.25">
      <c r="A11">
        <f t="shared" si="0"/>
        <v>7</v>
      </c>
      <c r="D11" s="68">
        <f t="shared" si="2"/>
        <v>10000</v>
      </c>
      <c r="F11" s="68">
        <f t="shared" si="1"/>
        <v>-10000</v>
      </c>
    </row>
    <row r="12" spans="1:6" x14ac:dyDescent="0.25">
      <c r="A12">
        <f t="shared" si="0"/>
        <v>8</v>
      </c>
      <c r="D12" s="68">
        <f t="shared" si="2"/>
        <v>10000</v>
      </c>
      <c r="F12" s="68">
        <f t="shared" si="1"/>
        <v>-10000</v>
      </c>
    </row>
    <row r="13" spans="1:6" x14ac:dyDescent="0.25">
      <c r="A13">
        <f t="shared" si="0"/>
        <v>9</v>
      </c>
      <c r="D13" s="68">
        <f t="shared" si="2"/>
        <v>10000</v>
      </c>
      <c r="F13" s="68">
        <f t="shared" si="1"/>
        <v>-10000</v>
      </c>
    </row>
    <row r="14" spans="1:6" x14ac:dyDescent="0.25">
      <c r="A14">
        <f t="shared" si="0"/>
        <v>10</v>
      </c>
      <c r="D14" s="68">
        <f t="shared" si="2"/>
        <v>10000</v>
      </c>
      <c r="E14" s="68">
        <v>100000</v>
      </c>
      <c r="F14" s="68">
        <f t="shared" si="1"/>
        <v>-110000</v>
      </c>
    </row>
    <row r="16" spans="1:6" x14ac:dyDescent="0.25">
      <c r="B16" s="73" t="s">
        <v>108</v>
      </c>
      <c r="C16" s="73" t="s">
        <v>109</v>
      </c>
      <c r="D16" s="73" t="s">
        <v>110</v>
      </c>
      <c r="E16" s="73" t="s">
        <v>111</v>
      </c>
    </row>
    <row r="17" spans="1:5" x14ac:dyDescent="0.25">
      <c r="A17">
        <f>+A16+1</f>
        <v>1</v>
      </c>
      <c r="B17" s="72">
        <f>F4</f>
        <v>103000</v>
      </c>
      <c r="C17" s="72">
        <f>+B17*$F$3</f>
        <v>9807.4020599435516</v>
      </c>
      <c r="D17" s="72">
        <f>+F5</f>
        <v>-10000</v>
      </c>
      <c r="E17" s="68">
        <f>+B17+C17+D17</f>
        <v>102807.40205994355</v>
      </c>
    </row>
    <row r="18" spans="1:5" x14ac:dyDescent="0.25">
      <c r="A18">
        <f t="shared" ref="A18:A26" si="3">+A17+1</f>
        <v>2</v>
      </c>
      <c r="B18" s="68">
        <f>+E17</f>
        <v>102807.40205994355</v>
      </c>
      <c r="C18" s="72">
        <f>+B18*$F$3</f>
        <v>9789.0633664090801</v>
      </c>
      <c r="D18" s="72">
        <f>+F6</f>
        <v>-10000</v>
      </c>
      <c r="E18" s="68">
        <f>+B18+C18+D18</f>
        <v>102596.46542635263</v>
      </c>
    </row>
    <row r="19" spans="1:5" x14ac:dyDescent="0.25">
      <c r="A19">
        <f t="shared" si="3"/>
        <v>3</v>
      </c>
      <c r="B19" s="68">
        <f>+E18</f>
        <v>102596.46542635263</v>
      </c>
      <c r="C19" s="72">
        <f>+B19*$F$3</f>
        <v>9768.978508401342</v>
      </c>
      <c r="D19" s="72">
        <f>+F7</f>
        <v>-10000</v>
      </c>
      <c r="E19" s="68">
        <f>+B19+C19+D19</f>
        <v>102365.44393475397</v>
      </c>
    </row>
    <row r="20" spans="1:5" x14ac:dyDescent="0.25">
      <c r="A20">
        <f t="shared" si="3"/>
        <v>4</v>
      </c>
      <c r="B20" s="68">
        <f t="shared" ref="B20:B21" si="4">+E19</f>
        <v>102365.44393475397</v>
      </c>
      <c r="C20" s="72">
        <f t="shared" ref="C20:C26" si="5">+B20*$F$3</f>
        <v>9746.9812205120597</v>
      </c>
      <c r="D20" s="72">
        <f t="shared" ref="D20:D21" si="6">+F8</f>
        <v>-10000</v>
      </c>
      <c r="E20" s="68">
        <f t="shared" ref="E20:E21" si="7">+B20+C20+D20</f>
        <v>102112.42515526603</v>
      </c>
    </row>
    <row r="21" spans="1:5" x14ac:dyDescent="0.25">
      <c r="A21">
        <f t="shared" si="3"/>
        <v>5</v>
      </c>
      <c r="B21" s="68">
        <f t="shared" si="4"/>
        <v>102112.42515526603</v>
      </c>
      <c r="C21" s="72">
        <f t="shared" si="5"/>
        <v>9722.889405957163</v>
      </c>
      <c r="D21" s="72">
        <f t="shared" si="6"/>
        <v>-10000</v>
      </c>
      <c r="E21" s="68">
        <f t="shared" si="7"/>
        <v>101835.31456122319</v>
      </c>
    </row>
    <row r="22" spans="1:5" x14ac:dyDescent="0.25">
      <c r="A22">
        <f t="shared" si="3"/>
        <v>6</v>
      </c>
      <c r="B22" s="68">
        <f t="shared" ref="B22:B25" si="8">+E21</f>
        <v>101835.31456122319</v>
      </c>
      <c r="C22" s="72">
        <f t="shared" si="5"/>
        <v>9696.503629152814</v>
      </c>
      <c r="D22" s="72">
        <f t="shared" ref="D22:D25" si="9">+F10</f>
        <v>-10000</v>
      </c>
      <c r="E22" s="68">
        <f t="shared" ref="E22:E25" si="10">+B22+C22+D22</f>
        <v>101531.818190376</v>
      </c>
    </row>
    <row r="23" spans="1:5" x14ac:dyDescent="0.25">
      <c r="A23">
        <f t="shared" si="3"/>
        <v>7</v>
      </c>
      <c r="B23" s="68">
        <f t="shared" si="8"/>
        <v>101531.818190376</v>
      </c>
      <c r="C23" s="72">
        <f t="shared" si="5"/>
        <v>9667.6054647583278</v>
      </c>
      <c r="D23" s="72">
        <f t="shared" si="9"/>
        <v>-10000</v>
      </c>
      <c r="E23" s="68">
        <f t="shared" si="10"/>
        <v>101199.42365513432</v>
      </c>
    </row>
    <row r="24" spans="1:5" x14ac:dyDescent="0.25">
      <c r="A24">
        <f t="shared" si="3"/>
        <v>8</v>
      </c>
      <c r="B24" s="68">
        <f t="shared" si="8"/>
        <v>101199.42365513432</v>
      </c>
      <c r="C24" s="72">
        <f t="shared" si="5"/>
        <v>9635.9556895190726</v>
      </c>
      <c r="D24" s="72">
        <f t="shared" si="9"/>
        <v>-10000</v>
      </c>
      <c r="E24" s="68">
        <f t="shared" si="10"/>
        <v>100835.3793446534</v>
      </c>
    </row>
    <row r="25" spans="1:5" x14ac:dyDescent="0.25">
      <c r="A25">
        <f t="shared" si="3"/>
        <v>9</v>
      </c>
      <c r="B25" s="68">
        <f t="shared" si="8"/>
        <v>100835.3793446534</v>
      </c>
      <c r="C25" s="72">
        <f t="shared" si="5"/>
        <v>9601.2923019411955</v>
      </c>
      <c r="D25" s="72">
        <f t="shared" si="9"/>
        <v>-10000</v>
      </c>
      <c r="E25" s="68">
        <f t="shared" si="10"/>
        <v>100436.67164659459</v>
      </c>
    </row>
    <row r="26" spans="1:5" x14ac:dyDescent="0.25">
      <c r="A26">
        <f t="shared" si="3"/>
        <v>10</v>
      </c>
      <c r="B26" s="68">
        <f t="shared" ref="B26" si="11">+E25</f>
        <v>100436.67164659459</v>
      </c>
      <c r="C26" s="72">
        <f t="shared" si="5"/>
        <v>9563.3283534047168</v>
      </c>
      <c r="D26" s="72">
        <f t="shared" ref="D26" si="12">+F14</f>
        <v>-110000</v>
      </c>
      <c r="E26" s="72">
        <f t="shared" ref="E26" si="13">+B26+C26+D26</f>
        <v>-6.8394001573324203E-10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Hoja1</vt:lpstr>
      <vt:lpstr>Hoja2</vt:lpstr>
      <vt:lpstr>1</vt:lpstr>
      <vt:lpstr>2</vt:lpstr>
      <vt:lpstr>3</vt:lpstr>
      <vt:lpstr>4</vt:lpstr>
      <vt:lpstr>5</vt:lpstr>
      <vt:lpstr>6</vt:lpstr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2024-08-27T02:54:56Z</dcterms:created>
  <dcterms:modified xsi:type="dcterms:W3CDTF">2024-08-28T05:25:19Z</dcterms:modified>
</cp:coreProperties>
</file>