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2836F355-E971-425D-AE6C-4A0718DFC6F0}" xr6:coauthVersionLast="47" xr6:coauthVersionMax="47" xr10:uidLastSave="{00000000-0000-0000-0000-000000000000}"/>
  <bookViews>
    <workbookView xWindow="-120" yWindow="-120" windowWidth="29040" windowHeight="15720" xr2:uid="{905E0393-8B8A-4B6A-92E3-8686C3585A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3" i="1" l="1"/>
  <c r="D202" i="1"/>
  <c r="H179" i="1"/>
  <c r="E200" i="1"/>
  <c r="D199" i="1"/>
  <c r="H191" i="1"/>
  <c r="H184" i="1"/>
  <c r="H185" i="1"/>
  <c r="H186" i="1"/>
  <c r="H187" i="1"/>
  <c r="H188" i="1"/>
  <c r="H189" i="1"/>
  <c r="H190" i="1"/>
  <c r="H183" i="1"/>
  <c r="H182" i="1"/>
  <c r="H181" i="1"/>
  <c r="H180" i="1"/>
  <c r="F190" i="1"/>
  <c r="C181" i="1"/>
  <c r="D181" i="1" s="1"/>
  <c r="E181" i="1"/>
  <c r="E182" i="1"/>
  <c r="E183" i="1"/>
  <c r="E184" i="1"/>
  <c r="E185" i="1"/>
  <c r="E186" i="1"/>
  <c r="E187" i="1"/>
  <c r="E188" i="1"/>
  <c r="E189" i="1"/>
  <c r="E190" i="1"/>
  <c r="F180" i="1"/>
  <c r="E180" i="1"/>
  <c r="D180" i="1"/>
  <c r="D179" i="1"/>
  <c r="F179" i="1"/>
  <c r="C180" i="1" s="1"/>
  <c r="E179" i="1"/>
  <c r="C179" i="1"/>
  <c r="B190" i="1"/>
  <c r="B179" i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D194" i="1"/>
  <c r="H164" i="1"/>
  <c r="H166" i="1" s="1"/>
  <c r="H161" i="1"/>
  <c r="C159" i="1"/>
  <c r="A164" i="1"/>
  <c r="A165" i="1" s="1"/>
  <c r="A166" i="1" s="1"/>
  <c r="B159" i="1"/>
  <c r="B161" i="1" s="1"/>
  <c r="F116" i="1"/>
  <c r="F152" i="1" s="1"/>
  <c r="B117" i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64" i="1"/>
  <c r="B65" i="1" s="1"/>
  <c r="E11" i="1"/>
  <c r="D53" i="1" s="1"/>
  <c r="E54" i="1" s="1"/>
  <c r="C63" i="1" s="1"/>
  <c r="A13" i="1"/>
  <c r="A14" i="1" s="1"/>
  <c r="A15" i="1" s="1"/>
  <c r="B7" i="1"/>
  <c r="C12" i="1" s="1"/>
  <c r="F181" i="1" l="1"/>
  <c r="C182" i="1" s="1"/>
  <c r="C163" i="1"/>
  <c r="B166" i="1"/>
  <c r="C165" i="1"/>
  <c r="B164" i="1"/>
  <c r="C164" i="1"/>
  <c r="B165" i="1"/>
  <c r="C166" i="1"/>
  <c r="B163" i="1"/>
  <c r="B12" i="1"/>
  <c r="A167" i="1"/>
  <c r="B167" i="1" s="1"/>
  <c r="B66" i="1"/>
  <c r="A16" i="1"/>
  <c r="C15" i="1"/>
  <c r="E119" i="1" s="1"/>
  <c r="C14" i="1"/>
  <c r="E118" i="1" s="1"/>
  <c r="B14" i="1"/>
  <c r="B15" i="1"/>
  <c r="C13" i="1"/>
  <c r="E117" i="1" s="1"/>
  <c r="B9" i="1"/>
  <c r="B13" i="1"/>
  <c r="D182" i="1" l="1"/>
  <c r="F182" i="1"/>
  <c r="C183" i="1" s="1"/>
  <c r="D165" i="1"/>
  <c r="C167" i="1"/>
  <c r="D167" i="1" s="1"/>
  <c r="D164" i="1"/>
  <c r="D166" i="1"/>
  <c r="D163" i="1"/>
  <c r="D12" i="1"/>
  <c r="E12" i="1" s="1"/>
  <c r="E63" i="1" s="1"/>
  <c r="E108" i="1" s="1"/>
  <c r="F109" i="1" s="1"/>
  <c r="E116" i="1"/>
  <c r="A168" i="1"/>
  <c r="B67" i="1"/>
  <c r="D14" i="1"/>
  <c r="E14" i="1" s="1"/>
  <c r="E65" i="1" s="1"/>
  <c r="D15" i="1"/>
  <c r="E15" i="1" s="1"/>
  <c r="E66" i="1" s="1"/>
  <c r="A17" i="1"/>
  <c r="B16" i="1"/>
  <c r="C16" i="1"/>
  <c r="E120" i="1" s="1"/>
  <c r="D13" i="1"/>
  <c r="E13" i="1" s="1"/>
  <c r="E64" i="1" s="1"/>
  <c r="D183" i="1" l="1"/>
  <c r="F183" i="1" s="1"/>
  <c r="C184" i="1" s="1"/>
  <c r="B168" i="1"/>
  <c r="C168" i="1"/>
  <c r="A169" i="1"/>
  <c r="B68" i="1"/>
  <c r="D16" i="1"/>
  <c r="E16" i="1" s="1"/>
  <c r="E67" i="1" s="1"/>
  <c r="A18" i="1"/>
  <c r="B17" i="1"/>
  <c r="C17" i="1"/>
  <c r="E121" i="1" s="1"/>
  <c r="D184" i="1" l="1"/>
  <c r="F184" i="1" s="1"/>
  <c r="C185" i="1" s="1"/>
  <c r="C169" i="1"/>
  <c r="B169" i="1"/>
  <c r="D168" i="1"/>
  <c r="A170" i="1"/>
  <c r="B69" i="1"/>
  <c r="D17" i="1"/>
  <c r="E17" i="1" s="1"/>
  <c r="E68" i="1" s="1"/>
  <c r="A19" i="1"/>
  <c r="B18" i="1"/>
  <c r="C18" i="1"/>
  <c r="E122" i="1" s="1"/>
  <c r="D185" i="1" l="1"/>
  <c r="F185" i="1" s="1"/>
  <c r="C186" i="1" s="1"/>
  <c r="C170" i="1"/>
  <c r="B170" i="1"/>
  <c r="D169" i="1"/>
  <c r="A171" i="1"/>
  <c r="B70" i="1"/>
  <c r="D18" i="1"/>
  <c r="E18" i="1" s="1"/>
  <c r="E69" i="1" s="1"/>
  <c r="A20" i="1"/>
  <c r="B19" i="1"/>
  <c r="C19" i="1"/>
  <c r="E123" i="1" s="1"/>
  <c r="D186" i="1" l="1"/>
  <c r="F186" i="1" s="1"/>
  <c r="C187" i="1" s="1"/>
  <c r="C171" i="1"/>
  <c r="B171" i="1"/>
  <c r="D170" i="1"/>
  <c r="A172" i="1"/>
  <c r="B71" i="1"/>
  <c r="D19" i="1"/>
  <c r="E19" i="1" s="1"/>
  <c r="E70" i="1" s="1"/>
  <c r="A21" i="1"/>
  <c r="C20" i="1"/>
  <c r="E124" i="1" s="1"/>
  <c r="B20" i="1"/>
  <c r="D187" i="1" l="1"/>
  <c r="F187" i="1"/>
  <c r="C188" i="1" s="1"/>
  <c r="B172" i="1"/>
  <c r="C172" i="1"/>
  <c r="D171" i="1"/>
  <c r="A173" i="1"/>
  <c r="B72" i="1"/>
  <c r="D20" i="1"/>
  <c r="E20" i="1" s="1"/>
  <c r="E71" i="1" s="1"/>
  <c r="A22" i="1"/>
  <c r="C21" i="1"/>
  <c r="E125" i="1" s="1"/>
  <c r="B21" i="1"/>
  <c r="D188" i="1" l="1"/>
  <c r="F188" i="1"/>
  <c r="C189" i="1" s="1"/>
  <c r="B173" i="1"/>
  <c r="C173" i="1"/>
  <c r="D172" i="1"/>
  <c r="A174" i="1"/>
  <c r="B73" i="1"/>
  <c r="D21" i="1"/>
  <c r="E21" i="1" s="1"/>
  <c r="E72" i="1" s="1"/>
  <c r="A23" i="1"/>
  <c r="C22" i="1"/>
  <c r="E126" i="1" s="1"/>
  <c r="B22" i="1"/>
  <c r="D189" i="1" l="1"/>
  <c r="F189" i="1" s="1"/>
  <c r="C190" i="1" s="1"/>
  <c r="C174" i="1"/>
  <c r="C175" i="1" s="1"/>
  <c r="B174" i="1"/>
  <c r="B175" i="1" s="1"/>
  <c r="D173" i="1"/>
  <c r="B74" i="1"/>
  <c r="D22" i="1"/>
  <c r="E22" i="1" s="1"/>
  <c r="E73" i="1" s="1"/>
  <c r="A24" i="1"/>
  <c r="B23" i="1"/>
  <c r="C23" i="1"/>
  <c r="E127" i="1" s="1"/>
  <c r="D190" i="1" l="1"/>
  <c r="D174" i="1"/>
  <c r="H170" i="1" s="1"/>
  <c r="E195" i="1" s="1"/>
  <c r="E196" i="1" s="1"/>
  <c r="B75" i="1"/>
  <c r="D23" i="1"/>
  <c r="E23" i="1" s="1"/>
  <c r="E74" i="1" s="1"/>
  <c r="A25" i="1"/>
  <c r="B24" i="1"/>
  <c r="C24" i="1"/>
  <c r="E128" i="1" s="1"/>
  <c r="D175" i="1" l="1"/>
  <c r="B76" i="1"/>
  <c r="D24" i="1"/>
  <c r="E24" i="1" s="1"/>
  <c r="E75" i="1" s="1"/>
  <c r="A26" i="1"/>
  <c r="C25" i="1"/>
  <c r="E129" i="1" s="1"/>
  <c r="B25" i="1"/>
  <c r="B77" i="1" l="1"/>
  <c r="D25" i="1"/>
  <c r="E25" i="1" s="1"/>
  <c r="E76" i="1" s="1"/>
  <c r="A27" i="1"/>
  <c r="B26" i="1"/>
  <c r="C26" i="1"/>
  <c r="E130" i="1" s="1"/>
  <c r="B78" i="1" l="1"/>
  <c r="D26" i="1"/>
  <c r="E26" i="1" s="1"/>
  <c r="E77" i="1" s="1"/>
  <c r="A28" i="1"/>
  <c r="C27" i="1"/>
  <c r="E131" i="1" s="1"/>
  <c r="B27" i="1"/>
  <c r="B79" i="1" l="1"/>
  <c r="D27" i="1"/>
  <c r="E27" i="1" s="1"/>
  <c r="E78" i="1" s="1"/>
  <c r="A29" i="1"/>
  <c r="C28" i="1"/>
  <c r="E132" i="1" s="1"/>
  <c r="B28" i="1"/>
  <c r="D28" i="1" l="1"/>
  <c r="E28" i="1" s="1"/>
  <c r="E79" i="1" s="1"/>
  <c r="B80" i="1"/>
  <c r="A30" i="1"/>
  <c r="B29" i="1"/>
  <c r="C29" i="1"/>
  <c r="E133" i="1" s="1"/>
  <c r="B81" i="1" l="1"/>
  <c r="D29" i="1"/>
  <c r="E29" i="1" s="1"/>
  <c r="E80" i="1" s="1"/>
  <c r="A31" i="1"/>
  <c r="B30" i="1"/>
  <c r="C30" i="1"/>
  <c r="E134" i="1" s="1"/>
  <c r="B82" i="1" l="1"/>
  <c r="D30" i="1"/>
  <c r="E30" i="1" s="1"/>
  <c r="E81" i="1" s="1"/>
  <c r="A32" i="1"/>
  <c r="C31" i="1"/>
  <c r="E135" i="1" s="1"/>
  <c r="B31" i="1"/>
  <c r="D31" i="1" l="1"/>
  <c r="E31" i="1" s="1"/>
  <c r="E82" i="1" s="1"/>
  <c r="B83" i="1"/>
  <c r="A33" i="1"/>
  <c r="C32" i="1"/>
  <c r="E136" i="1" s="1"/>
  <c r="B32" i="1"/>
  <c r="B84" i="1" l="1"/>
  <c r="D32" i="1"/>
  <c r="E32" i="1" s="1"/>
  <c r="E83" i="1" s="1"/>
  <c r="A34" i="1"/>
  <c r="B33" i="1"/>
  <c r="C33" i="1"/>
  <c r="E137" i="1" s="1"/>
  <c r="B85" i="1" l="1"/>
  <c r="C34" i="1"/>
  <c r="E138" i="1" s="1"/>
  <c r="A35" i="1"/>
  <c r="B34" i="1"/>
  <c r="D33" i="1"/>
  <c r="E33" i="1" s="1"/>
  <c r="E84" i="1" s="1"/>
  <c r="B86" i="1" l="1"/>
  <c r="D34" i="1"/>
  <c r="E34" i="1" s="1"/>
  <c r="E85" i="1" s="1"/>
  <c r="A36" i="1"/>
  <c r="B35" i="1"/>
  <c r="C35" i="1"/>
  <c r="E139" i="1" s="1"/>
  <c r="B87" i="1" l="1"/>
  <c r="D35" i="1"/>
  <c r="E35" i="1" s="1"/>
  <c r="E86" i="1" s="1"/>
  <c r="A37" i="1"/>
  <c r="B36" i="1"/>
  <c r="C36" i="1"/>
  <c r="E140" i="1" s="1"/>
  <c r="B88" i="1" l="1"/>
  <c r="D36" i="1"/>
  <c r="E36" i="1" s="1"/>
  <c r="E87" i="1" s="1"/>
  <c r="A38" i="1"/>
  <c r="C37" i="1"/>
  <c r="E141" i="1" s="1"/>
  <c r="B37" i="1"/>
  <c r="B89" i="1" l="1"/>
  <c r="D37" i="1"/>
  <c r="E37" i="1" s="1"/>
  <c r="E88" i="1" s="1"/>
  <c r="A39" i="1"/>
  <c r="C38" i="1"/>
  <c r="E142" i="1" s="1"/>
  <c r="B38" i="1"/>
  <c r="B90" i="1" l="1"/>
  <c r="D38" i="1"/>
  <c r="E38" i="1" s="1"/>
  <c r="E89" i="1" s="1"/>
  <c r="A40" i="1"/>
  <c r="B39" i="1"/>
  <c r="C39" i="1"/>
  <c r="E143" i="1" s="1"/>
  <c r="B91" i="1" l="1"/>
  <c r="A41" i="1"/>
  <c r="C40" i="1"/>
  <c r="E144" i="1" s="1"/>
  <c r="B40" i="1"/>
  <c r="D39" i="1"/>
  <c r="E39" i="1" s="1"/>
  <c r="E90" i="1" s="1"/>
  <c r="B92" i="1" l="1"/>
  <c r="D40" i="1"/>
  <c r="E40" i="1" s="1"/>
  <c r="E91" i="1" s="1"/>
  <c r="A42" i="1"/>
  <c r="B41" i="1"/>
  <c r="C41" i="1"/>
  <c r="E145" i="1" s="1"/>
  <c r="B93" i="1" l="1"/>
  <c r="D41" i="1"/>
  <c r="E41" i="1" s="1"/>
  <c r="E92" i="1" s="1"/>
  <c r="A43" i="1"/>
  <c r="C42" i="1"/>
  <c r="E146" i="1" s="1"/>
  <c r="B42" i="1"/>
  <c r="B94" i="1" l="1"/>
  <c r="D42" i="1"/>
  <c r="E42" i="1" s="1"/>
  <c r="E93" i="1" s="1"/>
  <c r="A44" i="1"/>
  <c r="C43" i="1"/>
  <c r="E147" i="1" s="1"/>
  <c r="B43" i="1"/>
  <c r="B95" i="1" l="1"/>
  <c r="D43" i="1"/>
  <c r="E43" i="1" s="1"/>
  <c r="E94" i="1" s="1"/>
  <c r="A45" i="1"/>
  <c r="C44" i="1"/>
  <c r="E148" i="1" s="1"/>
  <c r="B44" i="1"/>
  <c r="B96" i="1" l="1"/>
  <c r="D44" i="1"/>
  <c r="E44" i="1" s="1"/>
  <c r="E95" i="1" s="1"/>
  <c r="A46" i="1"/>
  <c r="C45" i="1"/>
  <c r="E149" i="1" s="1"/>
  <c r="B45" i="1"/>
  <c r="B97" i="1" l="1"/>
  <c r="D45" i="1"/>
  <c r="E45" i="1" s="1"/>
  <c r="E96" i="1" s="1"/>
  <c r="A47" i="1"/>
  <c r="B46" i="1"/>
  <c r="C46" i="1"/>
  <c r="E150" i="1" s="1"/>
  <c r="B98" i="1" l="1"/>
  <c r="D46" i="1"/>
  <c r="E46" i="1" s="1"/>
  <c r="E97" i="1" s="1"/>
  <c r="B47" i="1"/>
  <c r="C47" i="1"/>
  <c r="C48" i="1" l="1"/>
  <c r="D100" i="1" s="1"/>
  <c r="E151" i="1"/>
  <c r="E152" i="1" s="1"/>
  <c r="F153" i="1" s="1"/>
  <c r="D47" i="1"/>
  <c r="B48" i="1"/>
  <c r="D48" i="1" l="1"/>
  <c r="E47" i="1"/>
  <c r="E10" i="1" l="1"/>
  <c r="E98" i="1"/>
  <c r="E9" i="1" l="1"/>
  <c r="H64" i="1"/>
  <c r="H63" i="1"/>
  <c r="D63" i="1"/>
  <c r="C116" i="1" s="1"/>
  <c r="H65" i="1" l="1"/>
  <c r="F63" i="1"/>
  <c r="C64" i="1" s="1"/>
  <c r="E104" i="1"/>
  <c r="F105" i="1" l="1"/>
  <c r="F111" i="1"/>
  <c r="D64" i="1"/>
  <c r="C117" i="1" s="1"/>
  <c r="F64" i="1" l="1"/>
  <c r="C65" i="1" s="1"/>
  <c r="D65" i="1" s="1"/>
  <c r="F65" i="1" l="1"/>
  <c r="C66" i="1" s="1"/>
  <c r="C118" i="1"/>
  <c r="D66" i="1" l="1"/>
  <c r="C119" i="1" s="1"/>
  <c r="F66" i="1" l="1"/>
  <c r="C67" i="1" s="1"/>
  <c r="D67" i="1" s="1"/>
  <c r="C120" i="1" s="1"/>
  <c r="F67" i="1" l="1"/>
  <c r="C68" i="1" s="1"/>
  <c r="D68" i="1" s="1"/>
  <c r="F68" i="1" l="1"/>
  <c r="C69" i="1" s="1"/>
  <c r="C121" i="1"/>
  <c r="D69" i="1" l="1"/>
  <c r="C122" i="1" s="1"/>
  <c r="F69" i="1" l="1"/>
  <c r="C70" i="1" s="1"/>
  <c r="D70" i="1" s="1"/>
  <c r="C123" i="1" s="1"/>
  <c r="F70" i="1" l="1"/>
  <c r="C71" i="1" s="1"/>
  <c r="D71" i="1" s="1"/>
  <c r="C124" i="1" s="1"/>
  <c r="F71" i="1" l="1"/>
  <c r="C72" i="1" s="1"/>
  <c r="D72" i="1" s="1"/>
  <c r="C125" i="1" s="1"/>
  <c r="F72" i="1" l="1"/>
  <c r="C73" i="1" s="1"/>
  <c r="D73" i="1" s="1"/>
  <c r="C126" i="1" s="1"/>
  <c r="F73" i="1" l="1"/>
  <c r="C74" i="1" s="1"/>
  <c r="D74" i="1" s="1"/>
  <c r="C127" i="1" l="1"/>
  <c r="F74" i="1"/>
  <c r="C75" i="1" s="1"/>
  <c r="D75" i="1" s="1"/>
  <c r="F75" i="1" s="1"/>
  <c r="C76" i="1" s="1"/>
  <c r="C128" i="1" l="1"/>
  <c r="D76" i="1"/>
  <c r="C129" i="1" s="1"/>
  <c r="F76" i="1" l="1"/>
  <c r="C77" i="1" s="1"/>
  <c r="D77" i="1" s="1"/>
  <c r="C130" i="1" s="1"/>
  <c r="F77" i="1" l="1"/>
  <c r="C78" i="1" s="1"/>
  <c r="D78" i="1" s="1"/>
  <c r="C131" i="1" s="1"/>
  <c r="F78" i="1" l="1"/>
  <c r="C79" i="1" s="1"/>
  <c r="D79" i="1" s="1"/>
  <c r="C132" i="1" s="1"/>
  <c r="F79" i="1" l="1"/>
  <c r="C80" i="1" s="1"/>
  <c r="D80" i="1" s="1"/>
  <c r="C133" i="1" s="1"/>
  <c r="F80" i="1" l="1"/>
  <c r="C81" i="1" s="1"/>
  <c r="D81" i="1" s="1"/>
  <c r="C134" i="1" s="1"/>
  <c r="F81" i="1" l="1"/>
  <c r="C82" i="1" s="1"/>
  <c r="D82" i="1" s="1"/>
  <c r="C135" i="1" s="1"/>
  <c r="F82" i="1" l="1"/>
  <c r="C83" i="1" s="1"/>
  <c r="D83" i="1" s="1"/>
  <c r="C136" i="1" s="1"/>
  <c r="F83" i="1" l="1"/>
  <c r="C84" i="1" s="1"/>
  <c r="D84" i="1" s="1"/>
  <c r="F84" i="1" s="1"/>
  <c r="C85" i="1" s="1"/>
  <c r="D85" i="1" s="1"/>
  <c r="C137" i="1" l="1"/>
  <c r="F85" i="1"/>
  <c r="C86" i="1" s="1"/>
  <c r="D86" i="1" s="1"/>
  <c r="C138" i="1"/>
  <c r="F86" i="1" l="1"/>
  <c r="C87" i="1" s="1"/>
  <c r="D87" i="1" s="1"/>
  <c r="C139" i="1"/>
  <c r="F87" i="1" l="1"/>
  <c r="C88" i="1" s="1"/>
  <c r="D88" i="1" s="1"/>
  <c r="C140" i="1"/>
  <c r="F88" i="1" l="1"/>
  <c r="C89" i="1" s="1"/>
  <c r="D89" i="1" s="1"/>
  <c r="C141" i="1"/>
  <c r="F89" i="1" l="1"/>
  <c r="C90" i="1" s="1"/>
  <c r="D90" i="1" s="1"/>
  <c r="C142" i="1"/>
  <c r="F90" i="1" l="1"/>
  <c r="C91" i="1" s="1"/>
  <c r="D91" i="1" s="1"/>
  <c r="C143" i="1"/>
  <c r="F91" i="1" l="1"/>
  <c r="C92" i="1" s="1"/>
  <c r="D92" i="1" s="1"/>
  <c r="C144" i="1"/>
  <c r="F92" i="1" l="1"/>
  <c r="C93" i="1" s="1"/>
  <c r="D93" i="1" s="1"/>
  <c r="C145" i="1"/>
  <c r="F93" i="1" l="1"/>
  <c r="C94" i="1" s="1"/>
  <c r="D94" i="1" s="1"/>
  <c r="C146" i="1"/>
  <c r="F94" i="1" l="1"/>
  <c r="C95" i="1" s="1"/>
  <c r="D95" i="1" s="1"/>
  <c r="C147" i="1"/>
  <c r="F95" i="1" l="1"/>
  <c r="C96" i="1" s="1"/>
  <c r="D96" i="1" s="1"/>
  <c r="C148" i="1"/>
  <c r="F96" i="1" l="1"/>
  <c r="C97" i="1" s="1"/>
  <c r="D97" i="1" s="1"/>
  <c r="C149" i="1"/>
  <c r="F97" i="1" l="1"/>
  <c r="C98" i="1" s="1"/>
  <c r="C150" i="1"/>
  <c r="D98" i="1" l="1"/>
  <c r="F98" i="1" s="1"/>
  <c r="D99" i="1" l="1"/>
  <c r="D101" i="1" s="1"/>
  <c r="C151" i="1"/>
  <c r="C152" i="1" s="1"/>
</calcChain>
</file>

<file path=xl/sharedStrings.xml><?xml version="1.0" encoding="utf-8"?>
<sst xmlns="http://schemas.openxmlformats.org/spreadsheetml/2006/main" count="95" uniqueCount="61">
  <si>
    <t>EXPERIENCIAS CONTABLES</t>
  </si>
  <si>
    <t>SUSTANCIA SOBRE FORMA</t>
  </si>
  <si>
    <t>CASO 1: PRESTAMO</t>
  </si>
  <si>
    <t>PRINCIPAL</t>
  </si>
  <si>
    <t>USD</t>
  </si>
  <si>
    <t>TASA</t>
  </si>
  <si>
    <t>ANUAL</t>
  </si>
  <si>
    <t>MENSUAL</t>
  </si>
  <si>
    <t>PLAZO</t>
  </si>
  <si>
    <t>MESES</t>
  </si>
  <si>
    <t>PAGO</t>
  </si>
  <si>
    <t>COMISION</t>
  </si>
  <si>
    <t>DE DESEMBOLSO</t>
  </si>
  <si>
    <t>Principal</t>
  </si>
  <si>
    <t>Intereses</t>
  </si>
  <si>
    <t>Pago</t>
  </si>
  <si>
    <t>Efectivo</t>
  </si>
  <si>
    <t>Prestamo por pagar</t>
  </si>
  <si>
    <t>D</t>
  </si>
  <si>
    <t>H</t>
  </si>
  <si>
    <t>Reconocimiento inicial (T=0)</t>
  </si>
  <si>
    <t>Se debe medir a V.R.</t>
  </si>
  <si>
    <t>NIIF 9: Instrumentos financieros</t>
  </si>
  <si>
    <t>NIIF 13 Medición del V.R.</t>
  </si>
  <si>
    <t>El enfoque de mercado</t>
  </si>
  <si>
    <t>El enfoque de costo</t>
  </si>
  <si>
    <t>El enfoque de los ingresos</t>
  </si>
  <si>
    <t>Los pasivos financieros se miden al costo amortizado</t>
  </si>
  <si>
    <t>S. Inicial</t>
  </si>
  <si>
    <t>(+) Intereses</t>
  </si>
  <si>
    <t>(-) Pagos</t>
  </si>
  <si>
    <t>S.Final</t>
  </si>
  <si>
    <t>Costo financiero según NIIF 9</t>
  </si>
  <si>
    <t>Costo financiero según el banco</t>
  </si>
  <si>
    <t>gasto financiero</t>
  </si>
  <si>
    <t>efectivo</t>
  </si>
  <si>
    <t>31.12.2025</t>
  </si>
  <si>
    <t>Deuda total</t>
  </si>
  <si>
    <t>Corto plazo</t>
  </si>
  <si>
    <t>Largo plazo</t>
  </si>
  <si>
    <t>Efectos tributarios (Perú)</t>
  </si>
  <si>
    <t>NIIF</t>
  </si>
  <si>
    <t>Costo Fin</t>
  </si>
  <si>
    <t>TAX</t>
  </si>
  <si>
    <t>Comisión</t>
  </si>
  <si>
    <t xml:space="preserve">CASO 2: PRESTAMO CON SUBSIDIO </t>
  </si>
  <si>
    <t>Gastos financieros</t>
  </si>
  <si>
    <t>Sin NIC 20</t>
  </si>
  <si>
    <t>Con NIC 20</t>
  </si>
  <si>
    <t>Ingresos por subsidio</t>
  </si>
  <si>
    <t>EFECTIVO</t>
  </si>
  <si>
    <t>PRESTAMO POR PAGAR</t>
  </si>
  <si>
    <t>Valor razonable del préstamo</t>
  </si>
  <si>
    <t>a su valor nominal</t>
  </si>
  <si>
    <t>a su Valor razonable (NIIF 9)</t>
  </si>
  <si>
    <t>según NIC20 se difiere</t>
  </si>
  <si>
    <t>GANANCIA DIFERIDA</t>
  </si>
  <si>
    <t>Gan Dif</t>
  </si>
  <si>
    <t>Mes 1</t>
  </si>
  <si>
    <t>Gtasto financiero</t>
  </si>
  <si>
    <t>Ingreso por subsidio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</si>
</sst>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00%"/>
    <numFmt numFmtId="167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0" fillId="2" borderId="0" xfId="0" applyFill="1"/>
    <xf numFmtId="0" fontId="5" fillId="3" borderId="0" xfId="0" applyFont="1" applyFill="1"/>
    <xf numFmtId="0" fontId="6" fillId="3" borderId="0" xfId="0" applyFont="1" applyFill="1"/>
    <xf numFmtId="3" fontId="0" fillId="0" borderId="0" xfId="0" applyNumberFormat="1"/>
    <xf numFmtId="0" fontId="0" fillId="4" borderId="0" xfId="0" applyFill="1"/>
    <xf numFmtId="3" fontId="0" fillId="4" borderId="0" xfId="0" applyNumberFormat="1" applyFill="1"/>
    <xf numFmtId="165" fontId="0" fillId="4" borderId="0" xfId="0" applyNumberFormat="1" applyFill="1"/>
    <xf numFmtId="0" fontId="0" fillId="4" borderId="0" xfId="0" applyFill="1" applyAlignment="1">
      <alignment horizontal="center"/>
    </xf>
    <xf numFmtId="3" fontId="7" fillId="4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8" fillId="6" borderId="0" xfId="0" applyFont="1" applyFill="1"/>
    <xf numFmtId="0" fontId="3" fillId="6" borderId="0" xfId="0" applyFont="1" applyFill="1"/>
    <xf numFmtId="3" fontId="2" fillId="4" borderId="0" xfId="0" applyNumberFormat="1" applyFont="1" applyFill="1"/>
    <xf numFmtId="0" fontId="2" fillId="4" borderId="0" xfId="0" applyFont="1" applyFill="1"/>
    <xf numFmtId="0" fontId="0" fillId="7" borderId="0" xfId="0" applyFill="1"/>
    <xf numFmtId="3" fontId="0" fillId="7" borderId="0" xfId="0" applyNumberFormat="1" applyFill="1"/>
    <xf numFmtId="165" fontId="9" fillId="4" borderId="0" xfId="0" applyNumberFormat="1" applyFont="1" applyFill="1"/>
    <xf numFmtId="0" fontId="4" fillId="4" borderId="0" xfId="0" applyFont="1" applyFill="1"/>
    <xf numFmtId="0" fontId="2" fillId="5" borderId="0" xfId="0" applyFont="1" applyFill="1" applyAlignment="1">
      <alignment horizontal="center"/>
    </xf>
    <xf numFmtId="3" fontId="0" fillId="4" borderId="0" xfId="0" applyNumberFormat="1" applyFont="1" applyFill="1"/>
    <xf numFmtId="0" fontId="4" fillId="7" borderId="0" xfId="0" applyFont="1" applyFill="1"/>
    <xf numFmtId="3" fontId="2" fillId="7" borderId="0" xfId="0" applyNumberFormat="1" applyFont="1" applyFill="1"/>
    <xf numFmtId="0" fontId="0" fillId="8" borderId="0" xfId="0" applyFill="1"/>
    <xf numFmtId="3" fontId="2" fillId="8" borderId="0" xfId="0" applyNumberFormat="1" applyFont="1" applyFill="1"/>
    <xf numFmtId="165" fontId="2" fillId="8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167" fontId="2" fillId="8" borderId="1" xfId="1" applyNumberFormat="1" applyFont="1" applyFill="1" applyBorder="1"/>
    <xf numFmtId="3" fontId="0" fillId="2" borderId="0" xfId="0" applyNumberFormat="1" applyFont="1" applyFill="1"/>
    <xf numFmtId="3" fontId="2" fillId="9" borderId="4" xfId="0" applyNumberFormat="1" applyFont="1" applyFill="1" applyBorder="1"/>
    <xf numFmtId="0" fontId="0" fillId="9" borderId="2" xfId="0" applyFill="1" applyBorder="1"/>
    <xf numFmtId="3" fontId="0" fillId="9" borderId="3" xfId="0" applyNumberFormat="1" applyFill="1" applyBorder="1"/>
    <xf numFmtId="3" fontId="0" fillId="9" borderId="3" xfId="0" applyNumberFormat="1" applyFont="1" applyFill="1" applyBorder="1"/>
    <xf numFmtId="0" fontId="0" fillId="4" borderId="0" xfId="0" applyFont="1" applyFill="1"/>
    <xf numFmtId="0" fontId="0" fillId="0" borderId="0" xfId="0" applyFont="1"/>
    <xf numFmtId="0" fontId="0" fillId="10" borderId="0" xfId="0" applyFont="1" applyFill="1"/>
    <xf numFmtId="3" fontId="0" fillId="10" borderId="0" xfId="0" applyNumberFormat="1" applyFont="1" applyFill="1"/>
    <xf numFmtId="0" fontId="0" fillId="10" borderId="0" xfId="0" applyFill="1"/>
    <xf numFmtId="3" fontId="0" fillId="10" borderId="0" xfId="0" applyNumberFormat="1" applyFill="1"/>
    <xf numFmtId="0" fontId="0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2" borderId="2" xfId="0" applyNumberFormat="1" applyFont="1" applyFill="1" applyBorder="1"/>
    <xf numFmtId="3" fontId="2" fillId="2" borderId="4" xfId="0" applyNumberFormat="1" applyFont="1" applyFill="1" applyBorder="1"/>
    <xf numFmtId="3" fontId="2" fillId="0" borderId="1" xfId="0" applyNumberFormat="1" applyFont="1" applyBorder="1"/>
    <xf numFmtId="165" fontId="0" fillId="2" borderId="0" xfId="0" applyNumberFormat="1" applyFill="1"/>
    <xf numFmtId="3" fontId="7" fillId="2" borderId="0" xfId="0" applyNumberFormat="1" applyFont="1" applyFill="1"/>
    <xf numFmtId="165" fontId="0" fillId="11" borderId="0" xfId="0" applyNumberFormat="1" applyFill="1"/>
    <xf numFmtId="0" fontId="0" fillId="11" borderId="0" xfId="0" applyFill="1"/>
    <xf numFmtId="167" fontId="0" fillId="4" borderId="0" xfId="1" applyNumberFormat="1" applyFont="1" applyFill="1" applyAlignment="1">
      <alignment horizontal="center"/>
    </xf>
    <xf numFmtId="167" fontId="2" fillId="4" borderId="0" xfId="1" applyNumberFormat="1" applyFont="1" applyFill="1" applyAlignment="1">
      <alignment horizontal="center"/>
    </xf>
    <xf numFmtId="167" fontId="0" fillId="11" borderId="0" xfId="1" applyNumberFormat="1" applyFont="1" applyFill="1" applyAlignment="1">
      <alignment horizontal="center"/>
    </xf>
    <xf numFmtId="167" fontId="1" fillId="4" borderId="0" xfId="1" applyNumberFormat="1" applyFont="1" applyFill="1" applyAlignment="1">
      <alignment horizontal="center"/>
    </xf>
    <xf numFmtId="0" fontId="2" fillId="7" borderId="0" xfId="0" applyFont="1" applyFill="1"/>
    <xf numFmtId="167" fontId="2" fillId="11" borderId="0" xfId="1" applyNumberFormat="1" applyFont="1" applyFill="1" applyAlignment="1">
      <alignment horizontal="center"/>
    </xf>
    <xf numFmtId="3" fontId="2" fillId="10" borderId="0" xfId="0" applyNumberFormat="1" applyFont="1" applyFill="1"/>
    <xf numFmtId="3" fontId="0" fillId="12" borderId="0" xfId="0" applyNumberFormat="1" applyFont="1" applyFill="1"/>
    <xf numFmtId="3" fontId="7" fillId="12" borderId="0" xfId="0" applyNumberFormat="1" applyFont="1" applyFill="1"/>
    <xf numFmtId="167" fontId="2" fillId="4" borderId="0" xfId="0" applyNumberFormat="1" applyFont="1" applyFill="1"/>
    <xf numFmtId="167" fontId="0" fillId="4" borderId="0" xfId="0" applyNumberFormat="1" applyFont="1" applyFill="1"/>
    <xf numFmtId="0" fontId="0" fillId="4" borderId="7" xfId="0" applyFill="1" applyBorder="1"/>
    <xf numFmtId="0" fontId="0" fillId="4" borderId="11" xfId="0" applyFill="1" applyBorder="1"/>
    <xf numFmtId="3" fontId="0" fillId="4" borderId="11" xfId="0" applyNumberFormat="1" applyFill="1" applyBorder="1"/>
    <xf numFmtId="0" fontId="0" fillId="4" borderId="8" xfId="0" applyFill="1" applyBorder="1"/>
    <xf numFmtId="0" fontId="0" fillId="4" borderId="12" xfId="0" applyFont="1" applyFill="1" applyBorder="1"/>
    <xf numFmtId="0" fontId="0" fillId="4" borderId="0" xfId="0" applyFill="1" applyBorder="1"/>
    <xf numFmtId="3" fontId="0" fillId="4" borderId="13" xfId="0" applyNumberFormat="1" applyFill="1" applyBorder="1"/>
    <xf numFmtId="0" fontId="0" fillId="4" borderId="12" xfId="0" applyFill="1" applyBorder="1"/>
    <xf numFmtId="0" fontId="0" fillId="4" borderId="13" xfId="0" applyFill="1" applyBorder="1"/>
    <xf numFmtId="0" fontId="7" fillId="4" borderId="12" xfId="0" applyFont="1" applyFill="1" applyBorder="1"/>
    <xf numFmtId="0" fontId="7" fillId="4" borderId="0" xfId="0" applyFont="1" applyFill="1" applyBorder="1"/>
    <xf numFmtId="3" fontId="7" fillId="4" borderId="0" xfId="0" applyNumberFormat="1" applyFont="1" applyFill="1" applyBorder="1"/>
    <xf numFmtId="0" fontId="7" fillId="4" borderId="13" xfId="0" applyFont="1" applyFill="1" applyBorder="1"/>
    <xf numFmtId="0" fontId="7" fillId="4" borderId="9" xfId="0" applyFont="1" applyFill="1" applyBorder="1"/>
    <xf numFmtId="0" fontId="7" fillId="4" borderId="14" xfId="0" applyFont="1" applyFill="1" applyBorder="1"/>
    <xf numFmtId="3" fontId="7" fillId="4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129268</xdr:colOff>
      <xdr:row>201</xdr:row>
      <xdr:rowOff>74841</xdr:rowOff>
    </xdr:from>
    <xdr:to>
      <xdr:col>6</xdr:col>
      <xdr:colOff>190500</xdr:colOff>
      <xdr:row>204</xdr:row>
      <xdr:rowOff>54430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EAA936CB-B11D-B1F7-2B16-CBE92F2615DA}"/>
            </a:ext>
          </a:extLst>
        </xdr:cNvPr>
        <xdr:cNvSpPr/>
      </xdr:nvSpPr>
      <xdr:spPr>
        <a:xfrm>
          <a:off x="4007304" y="38501412"/>
          <a:ext cx="823232" cy="55108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1DF01-5F3D-4DC7-96CF-DC64796C3CBC}">
  <dimension ref="A1:H206"/>
  <sheetViews>
    <sheetView tabSelected="1" zoomScale="140" zoomScaleNormal="140" workbookViewId="0">
      <pane ySplit="2" topLeftCell="A188" activePane="bottomLeft" state="frozen"/>
      <selection pane="bottomLeft" activeCell="B202" sqref="B202:E203"/>
    </sheetView>
  </sheetViews>
  <sheetFormatPr baseColWidth="10" defaultRowHeight="15" x14ac:dyDescent="0.25"/>
  <cols>
    <col min="2" max="2" width="12.42578125" bestFit="1" customWidth="1"/>
    <col min="8" max="8" width="12" bestFit="1" customWidth="1"/>
  </cols>
  <sheetData>
    <row r="1" spans="1:8" s="4" customFormat="1" ht="21" x14ac:dyDescent="0.35">
      <c r="A1" s="3" t="s">
        <v>0</v>
      </c>
    </row>
    <row r="2" spans="1:8" s="15" customFormat="1" x14ac:dyDescent="0.25">
      <c r="A2" s="14" t="s">
        <v>1</v>
      </c>
    </row>
    <row r="4" spans="1:8" x14ac:dyDescent="0.25">
      <c r="A4" s="11" t="s">
        <v>2</v>
      </c>
      <c r="B4" s="12"/>
      <c r="C4" s="12"/>
      <c r="D4" s="12"/>
      <c r="E4" s="12"/>
      <c r="F4" s="12"/>
      <c r="G4" s="12"/>
      <c r="H4" s="12"/>
    </row>
    <row r="5" spans="1:8" x14ac:dyDescent="0.25">
      <c r="A5" s="6" t="s">
        <v>3</v>
      </c>
      <c r="B5" s="27">
        <v>1000000</v>
      </c>
      <c r="C5" s="6" t="s">
        <v>4</v>
      </c>
      <c r="D5" s="6"/>
      <c r="E5" s="6"/>
      <c r="F5" s="6"/>
      <c r="G5" s="6"/>
      <c r="H5" s="6"/>
    </row>
    <row r="6" spans="1:8" x14ac:dyDescent="0.25">
      <c r="A6" s="6" t="s">
        <v>5</v>
      </c>
      <c r="B6" s="8">
        <v>0.08</v>
      </c>
      <c r="C6" s="6" t="s">
        <v>6</v>
      </c>
      <c r="D6" s="6"/>
      <c r="E6" s="6"/>
      <c r="F6" s="6"/>
      <c r="G6" s="6"/>
      <c r="H6" s="6"/>
    </row>
    <row r="7" spans="1:8" x14ac:dyDescent="0.25">
      <c r="A7" s="6" t="s">
        <v>5</v>
      </c>
      <c r="B7" s="8">
        <f>(1+B6)^(1/12)-1</f>
        <v>6.4340301100034303E-3</v>
      </c>
      <c r="C7" s="6" t="s">
        <v>7</v>
      </c>
      <c r="D7" s="6"/>
      <c r="E7" s="6"/>
      <c r="F7" s="6"/>
      <c r="G7" s="6"/>
      <c r="H7" s="6"/>
    </row>
    <row r="8" spans="1:8" x14ac:dyDescent="0.25">
      <c r="A8" s="6" t="s">
        <v>8</v>
      </c>
      <c r="B8" s="6">
        <v>36</v>
      </c>
      <c r="C8" s="6" t="s">
        <v>9</v>
      </c>
      <c r="D8" s="6"/>
      <c r="E8" s="6"/>
      <c r="F8" s="6"/>
      <c r="G8" s="6"/>
      <c r="H8" s="6"/>
    </row>
    <row r="9" spans="1:8" x14ac:dyDescent="0.25">
      <c r="A9" s="6" t="s">
        <v>10</v>
      </c>
      <c r="B9" s="10">
        <f>-PMT(B7,B8,B5,0,0)</f>
        <v>31207.741413306543</v>
      </c>
      <c r="C9" s="6" t="s">
        <v>4</v>
      </c>
      <c r="D9" s="6"/>
      <c r="E9" s="20">
        <f>(1+E10)^12-1</f>
        <v>0.1609872143358253</v>
      </c>
      <c r="F9" s="6"/>
      <c r="G9" s="6"/>
      <c r="H9" s="6"/>
    </row>
    <row r="10" spans="1:8" x14ac:dyDescent="0.25">
      <c r="A10" s="6" t="s">
        <v>11</v>
      </c>
      <c r="B10" s="28">
        <v>0.1</v>
      </c>
      <c r="C10" s="6" t="s">
        <v>12</v>
      </c>
      <c r="D10" s="6"/>
      <c r="E10" s="20">
        <f>IRR(E11:E47)</f>
        <v>1.25169131135352E-2</v>
      </c>
      <c r="F10" s="6"/>
      <c r="G10" s="6"/>
      <c r="H10" s="6"/>
    </row>
    <row r="11" spans="1:8" x14ac:dyDescent="0.25">
      <c r="A11" s="6"/>
      <c r="B11" s="13" t="s">
        <v>13</v>
      </c>
      <c r="C11" s="13" t="s">
        <v>14</v>
      </c>
      <c r="D11" s="13" t="s">
        <v>15</v>
      </c>
      <c r="E11" s="16">
        <f>B5*(1-B10)</f>
        <v>900000</v>
      </c>
      <c r="F11" s="6"/>
      <c r="G11" s="6"/>
      <c r="H11" s="6"/>
    </row>
    <row r="12" spans="1:8" x14ac:dyDescent="0.25">
      <c r="A12" s="6">
        <v>1</v>
      </c>
      <c r="B12" s="7">
        <f>-PPMT(B7,A12,B8,B5,0,0)</f>
        <v>24773.711303303113</v>
      </c>
      <c r="C12" s="7">
        <f>-IPMT(B7,A12,B8,B5,0,0)</f>
        <v>6434.0301100034303</v>
      </c>
      <c r="D12" s="10">
        <f>+B12+C12</f>
        <v>31207.741413306543</v>
      </c>
      <c r="E12" s="7">
        <f>-D12</f>
        <v>-31207.741413306543</v>
      </c>
      <c r="F12" s="6"/>
      <c r="G12" s="6"/>
      <c r="H12" s="6"/>
    </row>
    <row r="13" spans="1:8" x14ac:dyDescent="0.25">
      <c r="A13" s="6">
        <f>+A12+1</f>
        <v>2</v>
      </c>
      <c r="B13" s="7">
        <f>-PPMT($B$7,A13,$B$8,$B$5,0,0)</f>
        <v>24933.106107765099</v>
      </c>
      <c r="C13" s="7">
        <f>-IPMT($B$7,A13,$B$8,$B$5,0,0)</f>
        <v>6274.6353055414456</v>
      </c>
      <c r="D13" s="10">
        <f>+B13+C13</f>
        <v>31207.741413306547</v>
      </c>
      <c r="E13" s="7">
        <f t="shared" ref="E13:E47" si="0">-D13</f>
        <v>-31207.741413306547</v>
      </c>
      <c r="F13" s="6"/>
      <c r="G13" s="6"/>
      <c r="H13" s="6"/>
    </row>
    <row r="14" spans="1:8" x14ac:dyDescent="0.25">
      <c r="A14" s="6">
        <f t="shared" ref="A14:A47" si="1">+A13+1</f>
        <v>3</v>
      </c>
      <c r="B14" s="7">
        <f>-PPMT($B$7,A14,$B$8,$B$5,0,0)</f>
        <v>25093.52646319837</v>
      </c>
      <c r="C14" s="7">
        <f>-IPMT($B$7,A14,$B$8,$B$5,0,0)</f>
        <v>6114.2149501081749</v>
      </c>
      <c r="D14" s="10">
        <f>+B14+C14</f>
        <v>31207.741413306547</v>
      </c>
      <c r="E14" s="7">
        <f t="shared" si="0"/>
        <v>-31207.741413306547</v>
      </c>
      <c r="F14" s="6"/>
      <c r="G14" s="6"/>
      <c r="H14" s="6"/>
    </row>
    <row r="15" spans="1:8" x14ac:dyDescent="0.25">
      <c r="A15" s="6">
        <f t="shared" si="1"/>
        <v>4</v>
      </c>
      <c r="B15" s="7">
        <f t="shared" ref="B15:B47" si="2">-PPMT($B$7,A15,$B$8,$B$5,0,0)</f>
        <v>25254.978968028754</v>
      </c>
      <c r="C15" s="7">
        <f t="shared" ref="C15:C47" si="3">-IPMT($B$7,A15,$B$8,$B$5,0,0)</f>
        <v>5952.7624452777882</v>
      </c>
      <c r="D15" s="10">
        <f t="shared" ref="D15:D47" si="4">+B15+C15</f>
        <v>31207.741413306543</v>
      </c>
      <c r="E15" s="7">
        <f t="shared" si="0"/>
        <v>-31207.741413306543</v>
      </c>
      <c r="F15" s="6"/>
      <c r="G15" s="6"/>
      <c r="H15" s="6"/>
    </row>
    <row r="16" spans="1:8" x14ac:dyDescent="0.25">
      <c r="A16" s="6">
        <f t="shared" si="1"/>
        <v>5</v>
      </c>
      <c r="B16" s="7">
        <f t="shared" si="2"/>
        <v>25417.470263136554</v>
      </c>
      <c r="C16" s="7">
        <f t="shared" si="3"/>
        <v>5790.2711501699878</v>
      </c>
      <c r="D16" s="10">
        <f t="shared" si="4"/>
        <v>31207.741413306543</v>
      </c>
      <c r="E16" s="7">
        <f t="shared" si="0"/>
        <v>-31207.741413306543</v>
      </c>
      <c r="F16" s="6"/>
      <c r="G16" s="6"/>
      <c r="H16" s="6"/>
    </row>
    <row r="17" spans="1:8" x14ac:dyDescent="0.25">
      <c r="A17" s="6">
        <f t="shared" si="1"/>
        <v>6</v>
      </c>
      <c r="B17" s="7">
        <f t="shared" si="2"/>
        <v>25581.007032129692</v>
      </c>
      <c r="C17" s="7">
        <f t="shared" si="3"/>
        <v>5626.7343811768505</v>
      </c>
      <c r="D17" s="10">
        <f t="shared" si="4"/>
        <v>31207.741413306543</v>
      </c>
      <c r="E17" s="7">
        <f t="shared" si="0"/>
        <v>-31207.741413306543</v>
      </c>
      <c r="F17" s="6"/>
      <c r="G17" s="6"/>
      <c r="H17" s="6"/>
    </row>
    <row r="18" spans="1:8" x14ac:dyDescent="0.25">
      <c r="A18" s="6">
        <f t="shared" si="1"/>
        <v>7</v>
      </c>
      <c r="B18" s="7">
        <f t="shared" si="2"/>
        <v>25745.596001618622</v>
      </c>
      <c r="C18" s="7">
        <f t="shared" si="3"/>
        <v>5462.1454116879186</v>
      </c>
      <c r="D18" s="10">
        <f t="shared" si="4"/>
        <v>31207.741413306539</v>
      </c>
      <c r="E18" s="7">
        <f t="shared" si="0"/>
        <v>-31207.741413306539</v>
      </c>
      <c r="F18" s="6"/>
      <c r="G18" s="6"/>
      <c r="H18" s="6"/>
    </row>
    <row r="19" spans="1:8" x14ac:dyDescent="0.25">
      <c r="A19" s="6">
        <f t="shared" si="1"/>
        <v>8</v>
      </c>
      <c r="B19" s="7">
        <f t="shared" si="2"/>
        <v>25911.243941493023</v>
      </c>
      <c r="C19" s="7">
        <f t="shared" si="3"/>
        <v>5296.49747181352</v>
      </c>
      <c r="D19" s="10">
        <f t="shared" si="4"/>
        <v>31207.741413306543</v>
      </c>
      <c r="E19" s="7">
        <f t="shared" si="0"/>
        <v>-31207.741413306543</v>
      </c>
      <c r="F19" s="6"/>
      <c r="G19" s="6"/>
      <c r="H19" s="6"/>
    </row>
    <row r="20" spans="1:8" x14ac:dyDescent="0.25">
      <c r="A20" s="6">
        <f t="shared" si="1"/>
        <v>9</v>
      </c>
      <c r="B20" s="7">
        <f t="shared" si="2"/>
        <v>26077.957665200232</v>
      </c>
      <c r="C20" s="7">
        <f t="shared" si="3"/>
        <v>5129.7837481063107</v>
      </c>
      <c r="D20" s="10">
        <f t="shared" si="4"/>
        <v>31207.741413306543</v>
      </c>
      <c r="E20" s="7">
        <f t="shared" si="0"/>
        <v>-31207.741413306543</v>
      </c>
      <c r="F20" s="6"/>
      <c r="G20" s="6"/>
      <c r="H20" s="6"/>
    </row>
    <row r="21" spans="1:8" x14ac:dyDescent="0.25">
      <c r="A21" s="6">
        <f t="shared" si="1"/>
        <v>10</v>
      </c>
      <c r="B21" s="7">
        <f t="shared" si="2"/>
        <v>26245.744030025526</v>
      </c>
      <c r="C21" s="7">
        <f t="shared" si="3"/>
        <v>4961.9973832810174</v>
      </c>
      <c r="D21" s="10">
        <f t="shared" si="4"/>
        <v>31207.741413306543</v>
      </c>
      <c r="E21" s="7">
        <f t="shared" si="0"/>
        <v>-31207.741413306543</v>
      </c>
      <c r="F21" s="6"/>
      <c r="G21" s="6"/>
      <c r="H21" s="6"/>
    </row>
    <row r="22" spans="1:8" x14ac:dyDescent="0.25">
      <c r="A22" s="6">
        <f t="shared" si="1"/>
        <v>11</v>
      </c>
      <c r="B22" s="7">
        <f t="shared" si="2"/>
        <v>26414.609937374149</v>
      </c>
      <c r="C22" s="7">
        <f t="shared" si="3"/>
        <v>4793.1314759323905</v>
      </c>
      <c r="D22" s="10">
        <f t="shared" si="4"/>
        <v>31207.741413306539</v>
      </c>
      <c r="E22" s="7">
        <f t="shared" si="0"/>
        <v>-31207.741413306539</v>
      </c>
      <c r="F22" s="6"/>
      <c r="G22" s="6"/>
      <c r="H22" s="6"/>
    </row>
    <row r="23" spans="1:8" x14ac:dyDescent="0.25">
      <c r="A23" s="6">
        <f t="shared" si="1"/>
        <v>12</v>
      </c>
      <c r="B23" s="7">
        <f t="shared" si="2"/>
        <v>26584.562333055215</v>
      </c>
      <c r="C23" s="7">
        <f t="shared" si="3"/>
        <v>4623.1790802513287</v>
      </c>
      <c r="D23" s="10">
        <f t="shared" si="4"/>
        <v>31207.741413306543</v>
      </c>
      <c r="E23" s="7">
        <f t="shared" si="0"/>
        <v>-31207.741413306543</v>
      </c>
      <c r="F23" s="6"/>
      <c r="G23" s="6"/>
      <c r="H23" s="6"/>
    </row>
    <row r="24" spans="1:8" x14ac:dyDescent="0.25">
      <c r="A24" s="6">
        <f t="shared" si="1"/>
        <v>13</v>
      </c>
      <c r="B24" s="7">
        <f t="shared" si="2"/>
        <v>26755.608207567351</v>
      </c>
      <c r="C24" s="7">
        <f t="shared" si="3"/>
        <v>4452.1332057391892</v>
      </c>
      <c r="D24" s="10">
        <f t="shared" si="4"/>
        <v>31207.741413306539</v>
      </c>
      <c r="E24" s="7">
        <f t="shared" si="0"/>
        <v>-31207.741413306539</v>
      </c>
      <c r="F24" s="6"/>
      <c r="G24" s="6"/>
      <c r="H24" s="6"/>
    </row>
    <row r="25" spans="1:8" x14ac:dyDescent="0.25">
      <c r="A25" s="6">
        <f t="shared" si="1"/>
        <v>14</v>
      </c>
      <c r="B25" s="7">
        <f t="shared" si="2"/>
        <v>26927.754596386298</v>
      </c>
      <c r="C25" s="7">
        <f t="shared" si="3"/>
        <v>4279.9868169202455</v>
      </c>
      <c r="D25" s="10">
        <f t="shared" si="4"/>
        <v>31207.741413306543</v>
      </c>
      <c r="E25" s="7">
        <f t="shared" si="0"/>
        <v>-31207.741413306543</v>
      </c>
      <c r="F25" s="6"/>
      <c r="G25" s="6"/>
      <c r="H25" s="6"/>
    </row>
    <row r="26" spans="1:8" x14ac:dyDescent="0.25">
      <c r="A26" s="6">
        <f t="shared" si="1"/>
        <v>15</v>
      </c>
      <c r="B26" s="7">
        <f t="shared" si="2"/>
        <v>27101.008580254227</v>
      </c>
      <c r="C26" s="7">
        <f t="shared" si="3"/>
        <v>4106.7328330523133</v>
      </c>
      <c r="D26" s="10">
        <f t="shared" si="4"/>
        <v>31207.741413306539</v>
      </c>
      <c r="E26" s="7">
        <f t="shared" si="0"/>
        <v>-31207.741413306539</v>
      </c>
      <c r="F26" s="6"/>
      <c r="G26" s="6"/>
      <c r="H26" s="6"/>
    </row>
    <row r="27" spans="1:8" x14ac:dyDescent="0.25">
      <c r="A27" s="6">
        <f t="shared" si="1"/>
        <v>16</v>
      </c>
      <c r="B27" s="7">
        <f t="shared" si="2"/>
        <v>27275.377285471048</v>
      </c>
      <c r="C27" s="7">
        <f t="shared" si="3"/>
        <v>3932.3641278354967</v>
      </c>
      <c r="D27" s="10">
        <f t="shared" si="4"/>
        <v>31207.741413306543</v>
      </c>
      <c r="E27" s="7">
        <f t="shared" si="0"/>
        <v>-31207.741413306543</v>
      </c>
      <c r="F27" s="6"/>
      <c r="G27" s="6"/>
      <c r="H27" s="6"/>
    </row>
    <row r="28" spans="1:8" x14ac:dyDescent="0.25">
      <c r="A28" s="6">
        <f t="shared" si="1"/>
        <v>17</v>
      </c>
      <c r="B28" s="7">
        <f t="shared" si="2"/>
        <v>27450.867884187472</v>
      </c>
      <c r="C28" s="7">
        <f t="shared" si="3"/>
        <v>3756.8735291190724</v>
      </c>
      <c r="D28" s="10">
        <f t="shared" si="4"/>
        <v>31207.741413306543</v>
      </c>
      <c r="E28" s="7">
        <f t="shared" si="0"/>
        <v>-31207.741413306543</v>
      </c>
      <c r="F28" s="6"/>
      <c r="G28" s="6"/>
      <c r="H28" s="6"/>
    </row>
    <row r="29" spans="1:8" x14ac:dyDescent="0.25">
      <c r="A29" s="6">
        <f t="shared" si="1"/>
        <v>18</v>
      </c>
      <c r="B29" s="7">
        <f t="shared" si="2"/>
        <v>27627.487594700058</v>
      </c>
      <c r="C29" s="7">
        <f t="shared" si="3"/>
        <v>3580.2538186064839</v>
      </c>
      <c r="D29" s="10">
        <f t="shared" si="4"/>
        <v>31207.741413306543</v>
      </c>
      <c r="E29" s="7">
        <f t="shared" si="0"/>
        <v>-31207.741413306543</v>
      </c>
      <c r="F29" s="6"/>
      <c r="G29" s="6"/>
      <c r="H29" s="6"/>
    </row>
    <row r="30" spans="1:8" x14ac:dyDescent="0.25">
      <c r="A30" s="6">
        <f t="shared" si="1"/>
        <v>19</v>
      </c>
      <c r="B30" s="7">
        <f t="shared" si="2"/>
        <v>27805.243681748107</v>
      </c>
      <c r="C30" s="7">
        <f t="shared" si="3"/>
        <v>3402.4977315584374</v>
      </c>
      <c r="D30" s="10">
        <f t="shared" si="4"/>
        <v>31207.741413306543</v>
      </c>
      <c r="E30" s="7">
        <f t="shared" si="0"/>
        <v>-31207.741413306543</v>
      </c>
      <c r="F30" s="6"/>
      <c r="G30" s="6"/>
      <c r="H30" s="6"/>
    </row>
    <row r="31" spans="1:8" x14ac:dyDescent="0.25">
      <c r="A31" s="6">
        <f t="shared" si="1"/>
        <v>20</v>
      </c>
      <c r="B31" s="7">
        <f t="shared" si="2"/>
        <v>27984.14345681245</v>
      </c>
      <c r="C31" s="7">
        <f t="shared" si="3"/>
        <v>3223.5979564940876</v>
      </c>
      <c r="D31" s="10">
        <f t="shared" si="4"/>
        <v>31207.741413306536</v>
      </c>
      <c r="E31" s="7">
        <f t="shared" si="0"/>
        <v>-31207.741413306536</v>
      </c>
      <c r="F31" s="6"/>
      <c r="G31" s="6"/>
      <c r="H31" s="6"/>
    </row>
    <row r="32" spans="1:8" x14ac:dyDescent="0.25">
      <c r="A32" s="6">
        <f t="shared" si="1"/>
        <v>21</v>
      </c>
      <c r="B32" s="7">
        <f t="shared" si="2"/>
        <v>28164.194278416242</v>
      </c>
      <c r="C32" s="7">
        <f t="shared" si="3"/>
        <v>3043.5471348903006</v>
      </c>
      <c r="D32" s="10">
        <f t="shared" si="4"/>
        <v>31207.741413306543</v>
      </c>
      <c r="E32" s="7">
        <f t="shared" si="0"/>
        <v>-31207.741413306543</v>
      </c>
      <c r="F32" s="6"/>
      <c r="G32" s="6"/>
      <c r="H32" s="6"/>
    </row>
    <row r="33" spans="1:8" x14ac:dyDescent="0.25">
      <c r="A33" s="6">
        <f t="shared" si="1"/>
        <v>22</v>
      </c>
      <c r="B33" s="7">
        <f t="shared" si="2"/>
        <v>28345.403552427557</v>
      </c>
      <c r="C33" s="7">
        <f t="shared" si="3"/>
        <v>2862.3378608789844</v>
      </c>
      <c r="D33" s="10">
        <f t="shared" si="4"/>
        <v>31207.741413306539</v>
      </c>
      <c r="E33" s="7">
        <f t="shared" si="0"/>
        <v>-31207.741413306539</v>
      </c>
      <c r="F33" s="6"/>
      <c r="G33" s="6"/>
      <c r="H33" s="6"/>
    </row>
    <row r="34" spans="1:8" x14ac:dyDescent="0.25">
      <c r="A34" s="6">
        <f t="shared" si="1"/>
        <v>23</v>
      </c>
      <c r="B34" s="7">
        <f t="shared" si="2"/>
        <v>28527.778732364077</v>
      </c>
      <c r="C34" s="7">
        <f t="shared" si="3"/>
        <v>2679.9626809424667</v>
      </c>
      <c r="D34" s="10">
        <f t="shared" si="4"/>
        <v>31207.741413306543</v>
      </c>
      <c r="E34" s="7">
        <f t="shared" si="0"/>
        <v>-31207.741413306543</v>
      </c>
      <c r="F34" s="6"/>
      <c r="G34" s="6"/>
      <c r="H34" s="6"/>
    </row>
    <row r="35" spans="1:8" x14ac:dyDescent="0.25">
      <c r="A35" s="6">
        <f t="shared" si="1"/>
        <v>24</v>
      </c>
      <c r="B35" s="7">
        <f t="shared" si="2"/>
        <v>28711.327319699623</v>
      </c>
      <c r="C35" s="7">
        <f t="shared" si="3"/>
        <v>2496.4140936069211</v>
      </c>
      <c r="D35" s="10">
        <f t="shared" si="4"/>
        <v>31207.741413306543</v>
      </c>
      <c r="E35" s="7">
        <f t="shared" si="0"/>
        <v>-31207.741413306543</v>
      </c>
      <c r="F35" s="6"/>
      <c r="G35" s="6"/>
      <c r="H35" s="6"/>
    </row>
    <row r="36" spans="1:8" x14ac:dyDescent="0.25">
      <c r="A36" s="6">
        <f t="shared" si="1"/>
        <v>25</v>
      </c>
      <c r="B36" s="7">
        <f t="shared" si="2"/>
        <v>28896.056864172733</v>
      </c>
      <c r="C36" s="7">
        <f t="shared" si="3"/>
        <v>2311.6845491338099</v>
      </c>
      <c r="D36" s="10">
        <f t="shared" si="4"/>
        <v>31207.741413306543</v>
      </c>
      <c r="E36" s="7">
        <f t="shared" si="0"/>
        <v>-31207.741413306543</v>
      </c>
      <c r="F36" s="6"/>
      <c r="G36" s="6"/>
      <c r="H36" s="6"/>
    </row>
    <row r="37" spans="1:8" x14ac:dyDescent="0.25">
      <c r="A37" s="6">
        <f t="shared" si="1"/>
        <v>26</v>
      </c>
      <c r="B37" s="7">
        <f t="shared" si="2"/>
        <v>29081.974964097193</v>
      </c>
      <c r="C37" s="7">
        <f t="shared" si="3"/>
        <v>2125.7664492093504</v>
      </c>
      <c r="D37" s="10">
        <f t="shared" si="4"/>
        <v>31207.741413306543</v>
      </c>
      <c r="E37" s="7">
        <f t="shared" si="0"/>
        <v>-31207.741413306543</v>
      </c>
      <c r="F37" s="6"/>
      <c r="G37" s="6"/>
      <c r="H37" s="6"/>
    </row>
    <row r="38" spans="1:8" x14ac:dyDescent="0.25">
      <c r="A38" s="6">
        <f t="shared" si="1"/>
        <v>27</v>
      </c>
      <c r="B38" s="7">
        <f t="shared" si="2"/>
        <v>29269.08926667456</v>
      </c>
      <c r="C38" s="7">
        <f t="shared" si="3"/>
        <v>1938.6521466319837</v>
      </c>
      <c r="D38" s="10">
        <f t="shared" si="4"/>
        <v>31207.741413306543</v>
      </c>
      <c r="E38" s="7">
        <f t="shared" si="0"/>
        <v>-31207.741413306543</v>
      </c>
      <c r="F38" s="6"/>
      <c r="G38" s="6"/>
      <c r="H38" s="6"/>
    </row>
    <row r="39" spans="1:8" x14ac:dyDescent="0.25">
      <c r="A39" s="6">
        <f t="shared" si="1"/>
        <v>28</v>
      </c>
      <c r="B39" s="7">
        <f t="shared" si="2"/>
        <v>29457.407468308724</v>
      </c>
      <c r="C39" s="7">
        <f t="shared" si="3"/>
        <v>1750.3339449978212</v>
      </c>
      <c r="D39" s="10">
        <f t="shared" si="4"/>
        <v>31207.741413306547</v>
      </c>
      <c r="E39" s="7">
        <f t="shared" si="0"/>
        <v>-31207.741413306547</v>
      </c>
      <c r="F39" s="6"/>
      <c r="G39" s="6"/>
      <c r="H39" s="6"/>
    </row>
    <row r="40" spans="1:8" x14ac:dyDescent="0.25">
      <c r="A40" s="6">
        <f t="shared" si="1"/>
        <v>29</v>
      </c>
      <c r="B40" s="7">
        <f t="shared" si="2"/>
        <v>29646.937314922463</v>
      </c>
      <c r="C40" s="7">
        <f t="shared" si="3"/>
        <v>1560.8040983840829</v>
      </c>
      <c r="D40" s="10">
        <f t="shared" si="4"/>
        <v>31207.741413306547</v>
      </c>
      <c r="E40" s="7">
        <f t="shared" si="0"/>
        <v>-31207.741413306547</v>
      </c>
      <c r="F40" s="6"/>
      <c r="G40" s="6"/>
      <c r="H40" s="6"/>
    </row>
    <row r="41" spans="1:8" x14ac:dyDescent="0.25">
      <c r="A41" s="6">
        <f t="shared" si="1"/>
        <v>30</v>
      </c>
      <c r="B41" s="7">
        <f t="shared" si="2"/>
        <v>29837.686602276055</v>
      </c>
      <c r="C41" s="7">
        <f t="shared" si="3"/>
        <v>1370.0548110304878</v>
      </c>
      <c r="D41" s="10">
        <f t="shared" si="4"/>
        <v>31207.741413306543</v>
      </c>
      <c r="E41" s="7">
        <f t="shared" si="0"/>
        <v>-31207.741413306543</v>
      </c>
      <c r="F41" s="6"/>
      <c r="G41" s="6"/>
      <c r="H41" s="6"/>
    </row>
    <row r="42" spans="1:8" x14ac:dyDescent="0.25">
      <c r="A42" s="6">
        <f t="shared" si="1"/>
        <v>31</v>
      </c>
      <c r="B42" s="7">
        <f t="shared" si="2"/>
        <v>30029.663176287941</v>
      </c>
      <c r="C42" s="7">
        <f t="shared" si="3"/>
        <v>1178.0782370185975</v>
      </c>
      <c r="D42" s="10">
        <f t="shared" si="4"/>
        <v>31207.741413306539</v>
      </c>
      <c r="E42" s="7">
        <f t="shared" si="0"/>
        <v>-31207.741413306539</v>
      </c>
      <c r="F42" s="6"/>
      <c r="G42" s="6"/>
      <c r="H42" s="6"/>
    </row>
    <row r="43" spans="1:8" x14ac:dyDescent="0.25">
      <c r="A43" s="6">
        <f t="shared" si="1"/>
        <v>32</v>
      </c>
      <c r="B43" s="7">
        <f t="shared" si="2"/>
        <v>30222.874933357445</v>
      </c>
      <c r="C43" s="7">
        <f t="shared" si="3"/>
        <v>984.8664799490997</v>
      </c>
      <c r="D43" s="10">
        <f t="shared" si="4"/>
        <v>31207.741413306543</v>
      </c>
      <c r="E43" s="7">
        <f t="shared" si="0"/>
        <v>-31207.741413306543</v>
      </c>
      <c r="F43" s="6"/>
      <c r="G43" s="6"/>
      <c r="H43" s="6"/>
    </row>
    <row r="44" spans="1:8" x14ac:dyDescent="0.25">
      <c r="A44" s="6">
        <f t="shared" si="1"/>
        <v>33</v>
      </c>
      <c r="B44" s="7">
        <f t="shared" si="2"/>
        <v>30417.329820689531</v>
      </c>
      <c r="C44" s="7">
        <f t="shared" si="3"/>
        <v>790.41159261701</v>
      </c>
      <c r="D44" s="10">
        <f t="shared" si="4"/>
        <v>31207.741413306539</v>
      </c>
      <c r="E44" s="7">
        <f t="shared" si="0"/>
        <v>-31207.741413306539</v>
      </c>
      <c r="F44" s="6"/>
      <c r="G44" s="6"/>
      <c r="H44" s="6"/>
    </row>
    <row r="45" spans="1:8" x14ac:dyDescent="0.25">
      <c r="A45" s="6">
        <f t="shared" si="1"/>
        <v>34</v>
      </c>
      <c r="B45" s="7">
        <f t="shared" si="2"/>
        <v>30613.035836621759</v>
      </c>
      <c r="C45" s="7">
        <f t="shared" si="3"/>
        <v>594.7055766847883</v>
      </c>
      <c r="D45" s="10">
        <f t="shared" si="4"/>
        <v>31207.741413306547</v>
      </c>
      <c r="E45" s="7">
        <f t="shared" si="0"/>
        <v>-31207.741413306547</v>
      </c>
      <c r="F45" s="6"/>
      <c r="G45" s="6"/>
      <c r="H45" s="6"/>
    </row>
    <row r="46" spans="1:8" x14ac:dyDescent="0.25">
      <c r="A46" s="6">
        <f t="shared" si="1"/>
        <v>35</v>
      </c>
      <c r="B46" s="7">
        <f t="shared" si="2"/>
        <v>30810.001030953194</v>
      </c>
      <c r="C46" s="7">
        <f t="shared" si="3"/>
        <v>397.7403823533499</v>
      </c>
      <c r="D46" s="10">
        <f t="shared" si="4"/>
        <v>31207.741413306543</v>
      </c>
      <c r="E46" s="7">
        <f t="shared" si="0"/>
        <v>-31207.741413306543</v>
      </c>
      <c r="F46" s="6"/>
      <c r="G46" s="6"/>
      <c r="H46" s="6"/>
    </row>
    <row r="47" spans="1:8" x14ac:dyDescent="0.25">
      <c r="A47" s="6">
        <f t="shared" si="1"/>
        <v>36</v>
      </c>
      <c r="B47" s="7">
        <f t="shared" si="2"/>
        <v>31008.233505275581</v>
      </c>
      <c r="C47" s="7">
        <f t="shared" si="3"/>
        <v>199.50790803096029</v>
      </c>
      <c r="D47" s="10">
        <f t="shared" si="4"/>
        <v>31207.741413306539</v>
      </c>
      <c r="E47" s="7">
        <f t="shared" si="0"/>
        <v>-31207.741413306539</v>
      </c>
      <c r="F47" s="6"/>
      <c r="G47" s="6"/>
      <c r="H47" s="6"/>
    </row>
    <row r="48" spans="1:8" x14ac:dyDescent="0.25">
      <c r="A48" s="6"/>
      <c r="B48" s="16">
        <f>SUM(B12:B47)</f>
        <v>999999.99999999977</v>
      </c>
      <c r="C48" s="16">
        <f>SUM(C12:C47)</f>
        <v>123478.69087903545</v>
      </c>
      <c r="D48" s="16">
        <f>SUM(D12:D47)</f>
        <v>1123478.6908790357</v>
      </c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17" t="s">
        <v>20</v>
      </c>
      <c r="B50" s="6"/>
      <c r="C50" s="6"/>
      <c r="D50" s="6"/>
      <c r="E50" s="6"/>
      <c r="F50" s="6"/>
      <c r="G50" s="6"/>
      <c r="H50" s="6"/>
    </row>
    <row r="51" spans="1:8" x14ac:dyDescent="0.25">
      <c r="A51" s="17" t="s">
        <v>22</v>
      </c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9" t="s">
        <v>18</v>
      </c>
      <c r="E52" s="9" t="s">
        <v>19</v>
      </c>
      <c r="F52" s="6"/>
      <c r="G52" s="6"/>
      <c r="H52" s="6"/>
    </row>
    <row r="53" spans="1:8" x14ac:dyDescent="0.25">
      <c r="A53" s="6"/>
      <c r="B53" s="18" t="s">
        <v>16</v>
      </c>
      <c r="C53" s="18"/>
      <c r="D53" s="19">
        <f>+E11</f>
        <v>900000</v>
      </c>
      <c r="E53" s="18"/>
      <c r="F53" s="6"/>
      <c r="G53" s="6"/>
      <c r="H53" s="6"/>
    </row>
    <row r="54" spans="1:8" s="1" customFormat="1" x14ac:dyDescent="0.25">
      <c r="A54" s="17"/>
      <c r="B54" s="63" t="s">
        <v>17</v>
      </c>
      <c r="C54" s="63"/>
      <c r="D54" s="63"/>
      <c r="E54" s="25">
        <f>+D53</f>
        <v>900000</v>
      </c>
      <c r="F54" s="21" t="s">
        <v>21</v>
      </c>
      <c r="G54" s="17"/>
      <c r="H54" s="17"/>
    </row>
    <row r="55" spans="1:8" x14ac:dyDescent="0.25">
      <c r="A55" s="17" t="s">
        <v>23</v>
      </c>
      <c r="B55" s="6"/>
      <c r="C55" s="6"/>
      <c r="D55" s="6"/>
      <c r="E55" s="7"/>
      <c r="F55" s="6"/>
      <c r="G55" s="6"/>
      <c r="H55" s="6"/>
    </row>
    <row r="56" spans="1:8" x14ac:dyDescent="0.25">
      <c r="A56" s="6"/>
      <c r="B56" s="6" t="s">
        <v>24</v>
      </c>
      <c r="C56" s="6"/>
      <c r="D56" s="6"/>
      <c r="E56" s="7"/>
      <c r="F56" s="6"/>
      <c r="G56" s="6"/>
      <c r="H56" s="6"/>
    </row>
    <row r="57" spans="1:8" x14ac:dyDescent="0.25">
      <c r="A57" s="6"/>
      <c r="B57" s="6" t="s">
        <v>25</v>
      </c>
      <c r="C57" s="6"/>
      <c r="D57" s="6"/>
      <c r="E57" s="7"/>
      <c r="F57" s="6"/>
      <c r="G57" s="6"/>
      <c r="H57" s="6"/>
    </row>
    <row r="58" spans="1:8" x14ac:dyDescent="0.25">
      <c r="A58" s="6"/>
      <c r="B58" s="6" t="s">
        <v>26</v>
      </c>
      <c r="C58" s="6"/>
      <c r="D58" s="6"/>
      <c r="E58" s="7"/>
      <c r="F58" s="6"/>
      <c r="G58" s="6"/>
      <c r="H58" s="6"/>
    </row>
    <row r="59" spans="1:8" x14ac:dyDescent="0.25">
      <c r="A59" s="6"/>
      <c r="B59" s="6"/>
      <c r="C59" s="6"/>
      <c r="D59" s="6"/>
      <c r="E59" s="7"/>
      <c r="F59" s="6"/>
      <c r="G59" s="6"/>
      <c r="H59" s="6"/>
    </row>
    <row r="60" spans="1:8" x14ac:dyDescent="0.25">
      <c r="A60" s="17" t="s">
        <v>22</v>
      </c>
      <c r="B60" s="6"/>
      <c r="C60" s="6"/>
      <c r="D60" s="6"/>
      <c r="E60" s="6"/>
      <c r="F60" s="6"/>
      <c r="G60" s="6"/>
      <c r="H60" s="6"/>
    </row>
    <row r="61" spans="1:8" x14ac:dyDescent="0.25">
      <c r="A61" s="6" t="s">
        <v>27</v>
      </c>
      <c r="B61" s="6"/>
      <c r="C61" s="6"/>
      <c r="D61" s="6"/>
      <c r="E61" s="6"/>
      <c r="F61" s="6"/>
      <c r="G61" s="6"/>
      <c r="H61" s="6"/>
    </row>
    <row r="62" spans="1:8" ht="15.75" thickBot="1" x14ac:dyDescent="0.3">
      <c r="A62" s="6"/>
      <c r="B62" s="6"/>
      <c r="C62" s="22" t="s">
        <v>28</v>
      </c>
      <c r="D62" s="22" t="s">
        <v>29</v>
      </c>
      <c r="E62" s="22" t="s">
        <v>30</v>
      </c>
      <c r="F62" s="22" t="s">
        <v>31</v>
      </c>
      <c r="G62" s="6"/>
      <c r="H62" s="6"/>
    </row>
    <row r="63" spans="1:8" ht="15.75" thickBot="1" x14ac:dyDescent="0.3">
      <c r="A63" s="17" t="s">
        <v>36</v>
      </c>
      <c r="B63" s="34">
        <v>1</v>
      </c>
      <c r="C63" s="35">
        <f>E54</f>
        <v>900000</v>
      </c>
      <c r="D63" s="36">
        <f>+C63*$E$10</f>
        <v>11265.221802181679</v>
      </c>
      <c r="E63" s="36">
        <f>+E12</f>
        <v>-31207.741413306543</v>
      </c>
      <c r="F63" s="33">
        <f>+C63+D63+E63</f>
        <v>880057.48038887512</v>
      </c>
      <c r="G63" s="17" t="s">
        <v>37</v>
      </c>
      <c r="H63" s="16">
        <f>-NPV(E10,E64:E98)</f>
        <v>880057.48038884648</v>
      </c>
    </row>
    <row r="64" spans="1:8" s="38" customFormat="1" x14ac:dyDescent="0.25">
      <c r="A64" s="37"/>
      <c r="B64" s="39">
        <f>+B63+1</f>
        <v>2</v>
      </c>
      <c r="C64" s="40">
        <f>+F63</f>
        <v>880057.48038887512</v>
      </c>
      <c r="D64" s="40">
        <f>+C64*$E$10</f>
        <v>11015.603016944258</v>
      </c>
      <c r="E64" s="40">
        <f>+E13</f>
        <v>-31207.741413306547</v>
      </c>
      <c r="F64" s="40">
        <f>+C64+D64+E64</f>
        <v>859865.34199251281</v>
      </c>
      <c r="G64" s="43" t="s">
        <v>38</v>
      </c>
      <c r="H64" s="32">
        <f>-NPV(E10,E64:E75)</f>
        <v>345723.61841899098</v>
      </c>
    </row>
    <row r="65" spans="1:8" x14ac:dyDescent="0.25">
      <c r="A65" s="6"/>
      <c r="B65" s="41">
        <f t="shared" ref="B65:B98" si="5">+B64+1</f>
        <v>3</v>
      </c>
      <c r="C65" s="42">
        <f t="shared" ref="C65:C71" si="6">+F64</f>
        <v>859865.34199251281</v>
      </c>
      <c r="D65" s="40">
        <f t="shared" ref="D65:D98" si="7">+C65*$E$10</f>
        <v>10762.859775060513</v>
      </c>
      <c r="E65" s="40">
        <f t="shared" ref="E65:E98" si="8">+E14</f>
        <v>-31207.741413306547</v>
      </c>
      <c r="F65" s="42">
        <f t="shared" ref="F65:F71" si="9">+C65+D65+E65</f>
        <v>839420.4603542668</v>
      </c>
      <c r="G65" s="2" t="s">
        <v>39</v>
      </c>
      <c r="H65" s="32">
        <f>+H63-H64</f>
        <v>534333.8619698555</v>
      </c>
    </row>
    <row r="66" spans="1:8" x14ac:dyDescent="0.25">
      <c r="A66" s="6"/>
      <c r="B66" s="41">
        <f t="shared" si="5"/>
        <v>4</v>
      </c>
      <c r="C66" s="42">
        <f t="shared" si="6"/>
        <v>839420.4603542668</v>
      </c>
      <c r="D66" s="40">
        <f t="shared" si="7"/>
        <v>10506.952967978077</v>
      </c>
      <c r="E66" s="40">
        <f t="shared" si="8"/>
        <v>-31207.741413306543</v>
      </c>
      <c r="F66" s="42">
        <f t="shared" si="9"/>
        <v>818719.67190893833</v>
      </c>
      <c r="G66" s="6"/>
      <c r="H66" s="6"/>
    </row>
    <row r="67" spans="1:8" x14ac:dyDescent="0.25">
      <c r="A67" s="6"/>
      <c r="B67" s="41">
        <f t="shared" si="5"/>
        <v>5</v>
      </c>
      <c r="C67" s="42">
        <f t="shared" si="6"/>
        <v>818719.67190893833</v>
      </c>
      <c r="D67" s="40">
        <f t="shared" si="7"/>
        <v>10247.842997626227</v>
      </c>
      <c r="E67" s="40">
        <f t="shared" si="8"/>
        <v>-31207.741413306543</v>
      </c>
      <c r="F67" s="42">
        <f t="shared" si="9"/>
        <v>797759.77349325793</v>
      </c>
      <c r="G67" s="6"/>
      <c r="H67" s="6"/>
    </row>
    <row r="68" spans="1:8" x14ac:dyDescent="0.25">
      <c r="A68" s="6"/>
      <c r="B68" s="41">
        <f t="shared" si="5"/>
        <v>6</v>
      </c>
      <c r="C68" s="42">
        <f t="shared" si="6"/>
        <v>797759.77349325793</v>
      </c>
      <c r="D68" s="40">
        <f t="shared" si="7"/>
        <v>9985.4897702886301</v>
      </c>
      <c r="E68" s="40">
        <f t="shared" si="8"/>
        <v>-31207.741413306543</v>
      </c>
      <c r="F68" s="42">
        <f t="shared" si="9"/>
        <v>776537.52185023995</v>
      </c>
      <c r="G68" s="6"/>
      <c r="H68" s="6"/>
    </row>
    <row r="69" spans="1:8" x14ac:dyDescent="0.25">
      <c r="A69" s="6"/>
      <c r="B69" s="41">
        <f t="shared" si="5"/>
        <v>7</v>
      </c>
      <c r="C69" s="42">
        <f t="shared" si="6"/>
        <v>776537.52185023995</v>
      </c>
      <c r="D69" s="40">
        <f t="shared" si="7"/>
        <v>9719.8526903993952</v>
      </c>
      <c r="E69" s="40">
        <f t="shared" si="8"/>
        <v>-31207.741413306539</v>
      </c>
      <c r="F69" s="42">
        <f t="shared" si="9"/>
        <v>755049.63312733278</v>
      </c>
      <c r="G69" s="6"/>
      <c r="H69" s="6"/>
    </row>
    <row r="70" spans="1:8" x14ac:dyDescent="0.25">
      <c r="A70" s="6"/>
      <c r="B70" s="41">
        <f t="shared" si="5"/>
        <v>8</v>
      </c>
      <c r="C70" s="42">
        <f t="shared" si="6"/>
        <v>755049.63312733278</v>
      </c>
      <c r="D70" s="40">
        <f t="shared" si="7"/>
        <v>9450.8906542614532</v>
      </c>
      <c r="E70" s="40">
        <f t="shared" si="8"/>
        <v>-31207.741413306543</v>
      </c>
      <c r="F70" s="42">
        <f t="shared" si="9"/>
        <v>733292.78236828768</v>
      </c>
      <c r="G70" s="6"/>
      <c r="H70" s="6"/>
    </row>
    <row r="71" spans="1:8" x14ac:dyDescent="0.25">
      <c r="A71" s="6"/>
      <c r="B71" s="41">
        <f t="shared" si="5"/>
        <v>9</v>
      </c>
      <c r="C71" s="42">
        <f t="shared" si="6"/>
        <v>733292.78236828768</v>
      </c>
      <c r="D71" s="40">
        <f t="shared" si="7"/>
        <v>9178.5620436863337</v>
      </c>
      <c r="E71" s="40">
        <f t="shared" si="8"/>
        <v>-31207.741413306543</v>
      </c>
      <c r="F71" s="42">
        <f t="shared" si="9"/>
        <v>711263.6029986674</v>
      </c>
      <c r="G71" s="6"/>
      <c r="H71" s="6"/>
    </row>
    <row r="72" spans="1:8" x14ac:dyDescent="0.25">
      <c r="A72" s="6"/>
      <c r="B72" s="41">
        <f t="shared" si="5"/>
        <v>10</v>
      </c>
      <c r="C72" s="42">
        <f t="shared" ref="C72:C85" si="10">+F71</f>
        <v>711263.6029986674</v>
      </c>
      <c r="D72" s="40">
        <f t="shared" si="7"/>
        <v>8902.8247195543136</v>
      </c>
      <c r="E72" s="40">
        <f t="shared" si="8"/>
        <v>-31207.741413306543</v>
      </c>
      <c r="F72" s="42">
        <f t="shared" ref="F72:F85" si="11">+C72+D72+E72</f>
        <v>688958.68630491511</v>
      </c>
      <c r="G72" s="6"/>
      <c r="H72" s="6"/>
    </row>
    <row r="73" spans="1:8" x14ac:dyDescent="0.25">
      <c r="A73" s="6"/>
      <c r="B73" s="41">
        <f t="shared" si="5"/>
        <v>11</v>
      </c>
      <c r="C73" s="42">
        <f t="shared" si="10"/>
        <v>688958.68630491511</v>
      </c>
      <c r="D73" s="40">
        <f t="shared" si="7"/>
        <v>8623.636015293976</v>
      </c>
      <c r="E73" s="40">
        <f t="shared" si="8"/>
        <v>-31207.741413306539</v>
      </c>
      <c r="F73" s="42">
        <f t="shared" si="11"/>
        <v>666374.58090690256</v>
      </c>
      <c r="G73" s="6"/>
      <c r="H73" s="6"/>
    </row>
    <row r="74" spans="1:8" x14ac:dyDescent="0.25">
      <c r="A74" s="6"/>
      <c r="B74" s="41">
        <f t="shared" si="5"/>
        <v>12</v>
      </c>
      <c r="C74" s="42">
        <f t="shared" si="10"/>
        <v>666374.58090690256</v>
      </c>
      <c r="D74" s="40">
        <f t="shared" si="7"/>
        <v>8340.9527302801307</v>
      </c>
      <c r="E74" s="40">
        <f t="shared" si="8"/>
        <v>-31207.741413306543</v>
      </c>
      <c r="F74" s="42">
        <f t="shared" si="11"/>
        <v>643507.79222387611</v>
      </c>
      <c r="G74" s="6"/>
      <c r="H74" s="6"/>
    </row>
    <row r="75" spans="1:8" x14ac:dyDescent="0.25">
      <c r="A75" s="6"/>
      <c r="B75" s="41">
        <f t="shared" si="5"/>
        <v>13</v>
      </c>
      <c r="C75" s="42">
        <f t="shared" si="10"/>
        <v>643507.79222387611</v>
      </c>
      <c r="D75" s="40">
        <f t="shared" si="7"/>
        <v>8054.7311231491194</v>
      </c>
      <c r="E75" s="40">
        <f t="shared" si="8"/>
        <v>-31207.741413306539</v>
      </c>
      <c r="F75" s="42">
        <f t="shared" si="11"/>
        <v>620354.78193371871</v>
      </c>
      <c r="G75" s="6"/>
      <c r="H75" s="6"/>
    </row>
    <row r="76" spans="1:8" x14ac:dyDescent="0.25">
      <c r="A76" s="6"/>
      <c r="B76" s="6">
        <f t="shared" si="5"/>
        <v>14</v>
      </c>
      <c r="C76" s="7">
        <f t="shared" si="10"/>
        <v>620354.78193371871</v>
      </c>
      <c r="D76" s="23">
        <f t="shared" si="7"/>
        <v>7764.9269050304329</v>
      </c>
      <c r="E76" s="23">
        <f t="shared" si="8"/>
        <v>-31207.741413306543</v>
      </c>
      <c r="F76" s="7">
        <f t="shared" si="11"/>
        <v>596911.96742544253</v>
      </c>
      <c r="G76" s="6"/>
      <c r="H76" s="6"/>
    </row>
    <row r="77" spans="1:8" x14ac:dyDescent="0.25">
      <c r="A77" s="6"/>
      <c r="B77" s="6">
        <f t="shared" si="5"/>
        <v>15</v>
      </c>
      <c r="C77" s="7">
        <f t="shared" si="10"/>
        <v>596911.96742544253</v>
      </c>
      <c r="D77" s="23">
        <f t="shared" si="7"/>
        <v>7471.4952326936173</v>
      </c>
      <c r="E77" s="23">
        <f t="shared" si="8"/>
        <v>-31207.741413306539</v>
      </c>
      <c r="F77" s="7">
        <f t="shared" si="11"/>
        <v>573175.72124482959</v>
      </c>
      <c r="G77" s="6"/>
      <c r="H77" s="6"/>
    </row>
    <row r="78" spans="1:8" x14ac:dyDescent="0.25">
      <c r="A78" s="6"/>
      <c r="B78" s="6">
        <f t="shared" si="5"/>
        <v>16</v>
      </c>
      <c r="C78" s="7">
        <f t="shared" si="10"/>
        <v>573175.72124482959</v>
      </c>
      <c r="D78" s="23">
        <f t="shared" si="7"/>
        <v>7174.3907016094035</v>
      </c>
      <c r="E78" s="23">
        <f t="shared" si="8"/>
        <v>-31207.741413306543</v>
      </c>
      <c r="F78" s="7">
        <f t="shared" si="11"/>
        <v>549142.37053313246</v>
      </c>
      <c r="G78" s="6"/>
      <c r="H78" s="6"/>
    </row>
    <row r="79" spans="1:8" x14ac:dyDescent="0.25">
      <c r="A79" s="6"/>
      <c r="B79" s="6">
        <f t="shared" si="5"/>
        <v>17</v>
      </c>
      <c r="C79" s="7">
        <f t="shared" si="10"/>
        <v>549142.37053313246</v>
      </c>
      <c r="D79" s="23">
        <f t="shared" si="7"/>
        <v>6873.567338923971</v>
      </c>
      <c r="E79" s="23">
        <f t="shared" si="8"/>
        <v>-31207.741413306543</v>
      </c>
      <c r="F79" s="7">
        <f t="shared" si="11"/>
        <v>524808.19645874982</v>
      </c>
      <c r="G79" s="6"/>
      <c r="H79" s="6"/>
    </row>
    <row r="80" spans="1:8" x14ac:dyDescent="0.25">
      <c r="A80" s="6"/>
      <c r="B80" s="6">
        <f t="shared" si="5"/>
        <v>18</v>
      </c>
      <c r="C80" s="7">
        <f t="shared" si="10"/>
        <v>524808.19645874982</v>
      </c>
      <c r="D80" s="23">
        <f t="shared" si="7"/>
        <v>6568.9785963452832</v>
      </c>
      <c r="E80" s="23">
        <f t="shared" si="8"/>
        <v>-31207.741413306543</v>
      </c>
      <c r="F80" s="7">
        <f t="shared" si="11"/>
        <v>500169.43364178855</v>
      </c>
      <c r="G80" s="6"/>
      <c r="H80" s="6"/>
    </row>
    <row r="81" spans="1:8" x14ac:dyDescent="0.25">
      <c r="A81" s="6"/>
      <c r="B81" s="6">
        <f t="shared" si="5"/>
        <v>19</v>
      </c>
      <c r="C81" s="7">
        <f t="shared" si="10"/>
        <v>500169.43364178855</v>
      </c>
      <c r="D81" s="23">
        <f t="shared" si="7"/>
        <v>6260.5773429403771</v>
      </c>
      <c r="E81" s="23">
        <f t="shared" si="8"/>
        <v>-31207.741413306543</v>
      </c>
      <c r="F81" s="7">
        <f t="shared" si="11"/>
        <v>475222.26957142237</v>
      </c>
      <c r="G81" s="6"/>
      <c r="H81" s="6"/>
    </row>
    <row r="82" spans="1:8" x14ac:dyDescent="0.25">
      <c r="A82" s="6"/>
      <c r="B82" s="6">
        <f t="shared" si="5"/>
        <v>20</v>
      </c>
      <c r="C82" s="7">
        <f t="shared" si="10"/>
        <v>475222.26957142237</v>
      </c>
      <c r="D82" s="23">
        <f t="shared" si="7"/>
        <v>5948.3158578424964</v>
      </c>
      <c r="E82" s="23">
        <f t="shared" si="8"/>
        <v>-31207.741413306536</v>
      </c>
      <c r="F82" s="7">
        <f t="shared" si="11"/>
        <v>449962.84401595831</v>
      </c>
      <c r="G82" s="6"/>
      <c r="H82" s="6"/>
    </row>
    <row r="83" spans="1:8" x14ac:dyDescent="0.25">
      <c r="A83" s="6"/>
      <c r="B83" s="6">
        <f t="shared" si="5"/>
        <v>21</v>
      </c>
      <c r="C83" s="7">
        <f t="shared" si="10"/>
        <v>449962.84401595831</v>
      </c>
      <c r="D83" s="23">
        <f t="shared" si="7"/>
        <v>5632.1458228669417</v>
      </c>
      <c r="E83" s="23">
        <f t="shared" si="8"/>
        <v>-31207.741413306543</v>
      </c>
      <c r="F83" s="7">
        <f t="shared" si="11"/>
        <v>424387.24842551869</v>
      </c>
      <c r="G83" s="6"/>
      <c r="H83" s="6"/>
    </row>
    <row r="84" spans="1:8" x14ac:dyDescent="0.25">
      <c r="A84" s="6"/>
      <c r="B84" s="6">
        <f t="shared" si="5"/>
        <v>22</v>
      </c>
      <c r="C84" s="7">
        <f t="shared" si="10"/>
        <v>424387.24842551869</v>
      </c>
      <c r="D84" s="23">
        <f t="shared" si="7"/>
        <v>5312.0183150344956</v>
      </c>
      <c r="E84" s="23">
        <f t="shared" si="8"/>
        <v>-31207.741413306539</v>
      </c>
      <c r="F84" s="7">
        <f t="shared" si="11"/>
        <v>398491.52532724664</v>
      </c>
      <c r="G84" s="6"/>
      <c r="H84" s="6"/>
    </row>
    <row r="85" spans="1:8" x14ac:dyDescent="0.25">
      <c r="A85" s="6"/>
      <c r="B85" s="6">
        <f t="shared" si="5"/>
        <v>23</v>
      </c>
      <c r="C85" s="7">
        <f t="shared" si="10"/>
        <v>398491.52532724664</v>
      </c>
      <c r="D85" s="23">
        <f t="shared" si="7"/>
        <v>4987.883799001258</v>
      </c>
      <c r="E85" s="23">
        <f t="shared" si="8"/>
        <v>-31207.741413306543</v>
      </c>
      <c r="F85" s="7">
        <f t="shared" si="11"/>
        <v>372271.66771294136</v>
      </c>
      <c r="G85" s="6"/>
      <c r="H85" s="6"/>
    </row>
    <row r="86" spans="1:8" x14ac:dyDescent="0.25">
      <c r="A86" s="6"/>
      <c r="B86" s="6">
        <f t="shared" si="5"/>
        <v>24</v>
      </c>
      <c r="C86" s="7">
        <f t="shared" ref="C86:C98" si="12">+F85</f>
        <v>372271.66771294136</v>
      </c>
      <c r="D86" s="23">
        <f t="shared" si="7"/>
        <v>4659.6921193937342</v>
      </c>
      <c r="E86" s="23">
        <f t="shared" si="8"/>
        <v>-31207.741413306543</v>
      </c>
      <c r="F86" s="7">
        <f t="shared" ref="F86:F98" si="13">+C86+D86+E86</f>
        <v>345723.61841902853</v>
      </c>
      <c r="G86" s="6"/>
      <c r="H86" s="6"/>
    </row>
    <row r="87" spans="1:8" x14ac:dyDescent="0.25">
      <c r="A87" s="6"/>
      <c r="B87" s="6">
        <f t="shared" si="5"/>
        <v>25</v>
      </c>
      <c r="C87" s="7">
        <f t="shared" si="12"/>
        <v>345723.61841902853</v>
      </c>
      <c r="D87" s="23">
        <f t="shared" si="7"/>
        <v>4327.392493047978</v>
      </c>
      <c r="E87" s="23">
        <f t="shared" si="8"/>
        <v>-31207.741413306543</v>
      </c>
      <c r="F87" s="7">
        <f t="shared" si="13"/>
        <v>318843.26949876995</v>
      </c>
      <c r="G87" s="6"/>
      <c r="H87" s="6"/>
    </row>
    <row r="88" spans="1:8" x14ac:dyDescent="0.25">
      <c r="A88" s="6"/>
      <c r="B88" s="6">
        <f t="shared" si="5"/>
        <v>26</v>
      </c>
      <c r="C88" s="7">
        <f t="shared" si="12"/>
        <v>318843.26949876995</v>
      </c>
      <c r="D88" s="23">
        <f t="shared" si="7"/>
        <v>3990.9335011515914</v>
      </c>
      <c r="E88" s="23">
        <f t="shared" si="8"/>
        <v>-31207.741413306543</v>
      </c>
      <c r="F88" s="7">
        <f t="shared" si="13"/>
        <v>291626.46158661495</v>
      </c>
      <c r="G88" s="6"/>
      <c r="H88" s="6"/>
    </row>
    <row r="89" spans="1:8" x14ac:dyDescent="0.25">
      <c r="A89" s="6"/>
      <c r="B89" s="6">
        <f t="shared" si="5"/>
        <v>27</v>
      </c>
      <c r="C89" s="7">
        <f t="shared" si="12"/>
        <v>291626.46158661495</v>
      </c>
      <c r="D89" s="23">
        <f t="shared" si="7"/>
        <v>3650.2630812873699</v>
      </c>
      <c r="E89" s="23">
        <f t="shared" si="8"/>
        <v>-31207.741413306543</v>
      </c>
      <c r="F89" s="7">
        <f t="shared" si="13"/>
        <v>264068.98325459578</v>
      </c>
      <c r="G89" s="6"/>
      <c r="H89" s="6"/>
    </row>
    <row r="90" spans="1:8" x14ac:dyDescent="0.25">
      <c r="A90" s="6"/>
      <c r="B90" s="6">
        <f t="shared" si="5"/>
        <v>28</v>
      </c>
      <c r="C90" s="7">
        <f t="shared" si="12"/>
        <v>264068.98325459578</v>
      </c>
      <c r="D90" s="23">
        <f t="shared" si="7"/>
        <v>3305.3285193773568</v>
      </c>
      <c r="E90" s="23">
        <f t="shared" si="8"/>
        <v>-31207.741413306547</v>
      </c>
      <c r="F90" s="7">
        <f t="shared" si="13"/>
        <v>236166.57036066655</v>
      </c>
      <c r="G90" s="6"/>
      <c r="H90" s="6"/>
    </row>
    <row r="91" spans="1:8" x14ac:dyDescent="0.25">
      <c r="A91" s="6"/>
      <c r="B91" s="6">
        <f t="shared" si="5"/>
        <v>29</v>
      </c>
      <c r="C91" s="7">
        <f t="shared" si="12"/>
        <v>236166.57036066655</v>
      </c>
      <c r="D91" s="23">
        <f t="shared" si="7"/>
        <v>2956.0764415260605</v>
      </c>
      <c r="E91" s="23">
        <f t="shared" si="8"/>
        <v>-31207.741413306547</v>
      </c>
      <c r="F91" s="7">
        <f t="shared" si="13"/>
        <v>207914.90538888605</v>
      </c>
      <c r="G91" s="6"/>
      <c r="H91" s="6"/>
    </row>
    <row r="92" spans="1:8" x14ac:dyDescent="0.25">
      <c r="A92" s="6"/>
      <c r="B92" s="6">
        <f t="shared" si="5"/>
        <v>30</v>
      </c>
      <c r="C92" s="7">
        <f t="shared" si="12"/>
        <v>207914.90538888605</v>
      </c>
      <c r="D92" s="23">
        <f t="shared" si="7"/>
        <v>2602.452805761578</v>
      </c>
      <c r="E92" s="23">
        <f t="shared" si="8"/>
        <v>-31207.741413306543</v>
      </c>
      <c r="F92" s="7">
        <f t="shared" si="13"/>
        <v>179309.61678134109</v>
      </c>
      <c r="G92" s="6"/>
      <c r="H92" s="6"/>
    </row>
    <row r="93" spans="1:8" x14ac:dyDescent="0.25">
      <c r="A93" s="6"/>
      <c r="B93" s="6">
        <f t="shared" si="5"/>
        <v>31</v>
      </c>
      <c r="C93" s="7">
        <f t="shared" si="12"/>
        <v>179309.61678134109</v>
      </c>
      <c r="D93" s="23">
        <f t="shared" si="7"/>
        <v>2244.4028936733393</v>
      </c>
      <c r="E93" s="23">
        <f t="shared" si="8"/>
        <v>-31207.741413306539</v>
      </c>
      <c r="F93" s="7">
        <f t="shared" si="13"/>
        <v>150346.27826170789</v>
      </c>
      <c r="G93" s="6"/>
      <c r="H93" s="6"/>
    </row>
    <row r="94" spans="1:8" x14ac:dyDescent="0.25">
      <c r="A94" s="6"/>
      <c r="B94" s="6">
        <f t="shared" si="5"/>
        <v>32</v>
      </c>
      <c r="C94" s="7">
        <f t="shared" si="12"/>
        <v>150346.27826170789</v>
      </c>
      <c r="D94" s="23">
        <f t="shared" si="7"/>
        <v>1881.8713019451836</v>
      </c>
      <c r="E94" s="23">
        <f t="shared" si="8"/>
        <v>-31207.741413306543</v>
      </c>
      <c r="F94" s="7">
        <f t="shared" si="13"/>
        <v>121020.40815034653</v>
      </c>
      <c r="G94" s="6"/>
      <c r="H94" s="6"/>
    </row>
    <row r="95" spans="1:8" x14ac:dyDescent="0.25">
      <c r="A95" s="6"/>
      <c r="B95" s="6">
        <f t="shared" si="5"/>
        <v>33</v>
      </c>
      <c r="C95" s="7">
        <f t="shared" si="12"/>
        <v>121020.40815034653</v>
      </c>
      <c r="D95" s="23">
        <f t="shared" si="7"/>
        <v>1514.8019337824546</v>
      </c>
      <c r="E95" s="23">
        <f t="shared" si="8"/>
        <v>-31207.741413306539</v>
      </c>
      <c r="F95" s="7">
        <f t="shared" si="13"/>
        <v>91327.468670822447</v>
      </c>
      <c r="G95" s="6"/>
      <c r="H95" s="6"/>
    </row>
    <row r="96" spans="1:8" x14ac:dyDescent="0.25">
      <c r="A96" s="6"/>
      <c r="B96" s="6">
        <f t="shared" si="5"/>
        <v>34</v>
      </c>
      <c r="C96" s="7">
        <f t="shared" si="12"/>
        <v>91327.468670822447</v>
      </c>
      <c r="D96" s="23">
        <f t="shared" si="7"/>
        <v>1143.1379902317926</v>
      </c>
      <c r="E96" s="23">
        <f t="shared" si="8"/>
        <v>-31207.741413306547</v>
      </c>
      <c r="F96" s="7">
        <f t="shared" si="13"/>
        <v>61262.865247747686</v>
      </c>
      <c r="G96" s="6"/>
      <c r="H96" s="6"/>
    </row>
    <row r="97" spans="1:8" x14ac:dyDescent="0.25">
      <c r="A97" s="6"/>
      <c r="B97" s="6">
        <f t="shared" si="5"/>
        <v>35</v>
      </c>
      <c r="C97" s="7">
        <f t="shared" si="12"/>
        <v>61262.865247747686</v>
      </c>
      <c r="D97" s="23">
        <f t="shared" si="7"/>
        <v>766.8219613922729</v>
      </c>
      <c r="E97" s="23">
        <f t="shared" si="8"/>
        <v>-31207.741413306543</v>
      </c>
      <c r="F97" s="7">
        <f t="shared" si="13"/>
        <v>30821.945795833413</v>
      </c>
      <c r="G97" s="6"/>
      <c r="H97" s="6"/>
    </row>
    <row r="98" spans="1:8" x14ac:dyDescent="0.25">
      <c r="A98" s="6"/>
      <c r="B98" s="6">
        <f t="shared" si="5"/>
        <v>36</v>
      </c>
      <c r="C98" s="7">
        <f t="shared" si="12"/>
        <v>30821.945795833413</v>
      </c>
      <c r="D98" s="23">
        <f t="shared" si="7"/>
        <v>385.79561751653836</v>
      </c>
      <c r="E98" s="23">
        <f t="shared" si="8"/>
        <v>-31207.741413306539</v>
      </c>
      <c r="F98" s="7">
        <f t="shared" si="13"/>
        <v>4.3412001105025411E-8</v>
      </c>
      <c r="G98" s="6"/>
      <c r="H98" s="6"/>
    </row>
    <row r="99" spans="1:8" x14ac:dyDescent="0.25">
      <c r="A99" s="24" t="s">
        <v>32</v>
      </c>
      <c r="B99" s="18"/>
      <c r="C99" s="18"/>
      <c r="D99" s="25">
        <f>SUM(D63:D98)</f>
        <v>223478.69087907966</v>
      </c>
    </row>
    <row r="100" spans="1:8" x14ac:dyDescent="0.25">
      <c r="A100" s="24" t="s">
        <v>33</v>
      </c>
      <c r="B100" s="18"/>
      <c r="C100" s="18"/>
      <c r="D100" s="25">
        <f>C48</f>
        <v>123478.69087903545</v>
      </c>
    </row>
    <row r="101" spans="1:8" x14ac:dyDescent="0.25">
      <c r="A101" s="26"/>
      <c r="B101" s="26"/>
      <c r="C101" s="26"/>
      <c r="D101" s="27">
        <f>+D99-D100</f>
        <v>100000.00000004421</v>
      </c>
    </row>
    <row r="103" spans="1:8" x14ac:dyDescent="0.25">
      <c r="C103" s="6"/>
      <c r="D103" s="6"/>
      <c r="E103" s="9" t="s">
        <v>18</v>
      </c>
      <c r="F103" s="9" t="s">
        <v>19</v>
      </c>
    </row>
    <row r="104" spans="1:8" x14ac:dyDescent="0.25">
      <c r="C104" s="18" t="s">
        <v>34</v>
      </c>
      <c r="D104" s="18"/>
      <c r="E104" s="19">
        <f>+D63</f>
        <v>11265.221802181679</v>
      </c>
      <c r="F104" s="18"/>
    </row>
    <row r="105" spans="1:8" x14ac:dyDescent="0.25">
      <c r="C105" s="18" t="s">
        <v>17</v>
      </c>
      <c r="D105" s="18"/>
      <c r="E105" s="18"/>
      <c r="F105" s="19">
        <f>+E104</f>
        <v>11265.221802181679</v>
      </c>
    </row>
    <row r="107" spans="1:8" x14ac:dyDescent="0.25">
      <c r="C107" s="6"/>
      <c r="D107" s="6"/>
      <c r="E107" s="9" t="s">
        <v>18</v>
      </c>
      <c r="F107" s="9" t="s">
        <v>19</v>
      </c>
    </row>
    <row r="108" spans="1:8" x14ac:dyDescent="0.25">
      <c r="C108" s="18" t="s">
        <v>17</v>
      </c>
      <c r="D108" s="18"/>
      <c r="E108" s="19">
        <f>-E63</f>
        <v>31207.741413306543</v>
      </c>
      <c r="F108" s="18"/>
    </row>
    <row r="109" spans="1:8" x14ac:dyDescent="0.25">
      <c r="C109" s="18" t="s">
        <v>35</v>
      </c>
      <c r="D109" s="18"/>
      <c r="E109" s="18"/>
      <c r="F109" s="19">
        <f>+E108</f>
        <v>31207.741413306543</v>
      </c>
    </row>
    <row r="110" spans="1:8" ht="15.75" thickBot="1" x14ac:dyDescent="0.3"/>
    <row r="111" spans="1:8" ht="15.75" thickBot="1" x14ac:dyDescent="0.3">
      <c r="C111" s="29" t="s">
        <v>17</v>
      </c>
      <c r="D111" s="30"/>
      <c r="E111" s="30"/>
      <c r="F111" s="31">
        <f>+E54+E104-E108</f>
        <v>880057.48038887512</v>
      </c>
    </row>
    <row r="113" spans="1:6" ht="15.75" thickBot="1" x14ac:dyDescent="0.3">
      <c r="A113" s="1" t="s">
        <v>40</v>
      </c>
    </row>
    <row r="114" spans="1:6" x14ac:dyDescent="0.25">
      <c r="C114" s="46" t="s">
        <v>41</v>
      </c>
      <c r="E114" s="48" t="s">
        <v>43</v>
      </c>
      <c r="F114" s="49" t="s">
        <v>43</v>
      </c>
    </row>
    <row r="115" spans="1:6" ht="15.75" thickBot="1" x14ac:dyDescent="0.3">
      <c r="C115" s="47" t="s">
        <v>42</v>
      </c>
      <c r="E115" s="50" t="s">
        <v>42</v>
      </c>
      <c r="F115" s="51" t="s">
        <v>44</v>
      </c>
    </row>
    <row r="116" spans="1:6" x14ac:dyDescent="0.25">
      <c r="B116" s="39">
        <v>1</v>
      </c>
      <c r="C116" s="5">
        <f>+D63</f>
        <v>11265.221802181679</v>
      </c>
      <c r="E116" s="5">
        <f>+C12</f>
        <v>6434.0301100034303</v>
      </c>
      <c r="F116" s="5">
        <f>+B5*B10</f>
        <v>100000</v>
      </c>
    </row>
    <row r="117" spans="1:6" x14ac:dyDescent="0.25">
      <c r="B117" s="39">
        <f>+B116+1</f>
        <v>2</v>
      </c>
      <c r="C117" s="5">
        <f>+D64</f>
        <v>11015.603016944258</v>
      </c>
      <c r="E117" s="5">
        <f>+C13</f>
        <v>6274.6353055414456</v>
      </c>
      <c r="F117">
        <v>0</v>
      </c>
    </row>
    <row r="118" spans="1:6" x14ac:dyDescent="0.25">
      <c r="B118" s="41">
        <f t="shared" ref="B118:B151" si="14">+B117+1</f>
        <v>3</v>
      </c>
      <c r="C118" s="5">
        <f>+D65</f>
        <v>10762.859775060513</v>
      </c>
      <c r="E118" s="5">
        <f t="shared" ref="E118:E151" si="15">+C14</f>
        <v>6114.2149501081749</v>
      </c>
      <c r="F118">
        <v>0</v>
      </c>
    </row>
    <row r="119" spans="1:6" x14ac:dyDescent="0.25">
      <c r="B119" s="41">
        <f t="shared" si="14"/>
        <v>4</v>
      </c>
      <c r="C119" s="5">
        <f>+D66</f>
        <v>10506.952967978077</v>
      </c>
      <c r="E119" s="5">
        <f t="shared" si="15"/>
        <v>5952.7624452777882</v>
      </c>
      <c r="F119">
        <v>0</v>
      </c>
    </row>
    <row r="120" spans="1:6" x14ac:dyDescent="0.25">
      <c r="B120" s="41">
        <f t="shared" si="14"/>
        <v>5</v>
      </c>
      <c r="C120" s="5">
        <f t="shared" ref="C120:C151" si="16">+D67</f>
        <v>10247.842997626227</v>
      </c>
      <c r="E120" s="5">
        <f t="shared" si="15"/>
        <v>5790.2711501699878</v>
      </c>
      <c r="F120">
        <v>0</v>
      </c>
    </row>
    <row r="121" spans="1:6" x14ac:dyDescent="0.25">
      <c r="B121" s="41">
        <f t="shared" si="14"/>
        <v>6</v>
      </c>
      <c r="C121" s="5">
        <f t="shared" si="16"/>
        <v>9985.4897702886301</v>
      </c>
      <c r="E121" s="5">
        <f t="shared" si="15"/>
        <v>5626.7343811768505</v>
      </c>
      <c r="F121">
        <v>0</v>
      </c>
    </row>
    <row r="122" spans="1:6" x14ac:dyDescent="0.25">
      <c r="B122" s="41">
        <f t="shared" si="14"/>
        <v>7</v>
      </c>
      <c r="C122" s="5">
        <f t="shared" si="16"/>
        <v>9719.8526903993952</v>
      </c>
      <c r="E122" s="5">
        <f t="shared" si="15"/>
        <v>5462.1454116879186</v>
      </c>
      <c r="F122">
        <v>0</v>
      </c>
    </row>
    <row r="123" spans="1:6" x14ac:dyDescent="0.25">
      <c r="B123" s="41">
        <f t="shared" si="14"/>
        <v>8</v>
      </c>
      <c r="C123" s="5">
        <f t="shared" si="16"/>
        <v>9450.8906542614532</v>
      </c>
      <c r="E123" s="5">
        <f t="shared" si="15"/>
        <v>5296.49747181352</v>
      </c>
      <c r="F123">
        <v>0</v>
      </c>
    </row>
    <row r="124" spans="1:6" x14ac:dyDescent="0.25">
      <c r="B124" s="41">
        <f t="shared" si="14"/>
        <v>9</v>
      </c>
      <c r="C124" s="5">
        <f t="shared" si="16"/>
        <v>9178.5620436863337</v>
      </c>
      <c r="E124" s="5">
        <f t="shared" si="15"/>
        <v>5129.7837481063107</v>
      </c>
      <c r="F124">
        <v>0</v>
      </c>
    </row>
    <row r="125" spans="1:6" x14ac:dyDescent="0.25">
      <c r="B125" s="41">
        <f t="shared" si="14"/>
        <v>10</v>
      </c>
      <c r="C125" s="5">
        <f t="shared" si="16"/>
        <v>8902.8247195543136</v>
      </c>
      <c r="E125" s="5">
        <f t="shared" si="15"/>
        <v>4961.9973832810174</v>
      </c>
      <c r="F125">
        <v>0</v>
      </c>
    </row>
    <row r="126" spans="1:6" x14ac:dyDescent="0.25">
      <c r="B126" s="41">
        <f t="shared" si="14"/>
        <v>11</v>
      </c>
      <c r="C126" s="5">
        <f t="shared" si="16"/>
        <v>8623.636015293976</v>
      </c>
      <c r="E126" s="5">
        <f t="shared" si="15"/>
        <v>4793.1314759323905</v>
      </c>
      <c r="F126">
        <v>0</v>
      </c>
    </row>
    <row r="127" spans="1:6" x14ac:dyDescent="0.25">
      <c r="B127" s="41">
        <f t="shared" si="14"/>
        <v>12</v>
      </c>
      <c r="C127" s="5">
        <f t="shared" si="16"/>
        <v>8340.9527302801307</v>
      </c>
      <c r="E127" s="5">
        <f t="shared" si="15"/>
        <v>4623.1790802513287</v>
      </c>
      <c r="F127">
        <v>0</v>
      </c>
    </row>
    <row r="128" spans="1:6" x14ac:dyDescent="0.25">
      <c r="B128" s="41">
        <f t="shared" si="14"/>
        <v>13</v>
      </c>
      <c r="C128" s="5">
        <f t="shared" si="16"/>
        <v>8054.7311231491194</v>
      </c>
      <c r="E128" s="5">
        <f t="shared" si="15"/>
        <v>4452.1332057391892</v>
      </c>
      <c r="F128">
        <v>0</v>
      </c>
    </row>
    <row r="129" spans="2:6" x14ac:dyDescent="0.25">
      <c r="B129" s="6">
        <f t="shared" si="14"/>
        <v>14</v>
      </c>
      <c r="C129" s="5">
        <f t="shared" si="16"/>
        <v>7764.9269050304329</v>
      </c>
      <c r="E129" s="5">
        <f t="shared" si="15"/>
        <v>4279.9868169202455</v>
      </c>
      <c r="F129">
        <v>0</v>
      </c>
    </row>
    <row r="130" spans="2:6" x14ac:dyDescent="0.25">
      <c r="B130" s="6">
        <f t="shared" si="14"/>
        <v>15</v>
      </c>
      <c r="C130" s="5">
        <f t="shared" si="16"/>
        <v>7471.4952326936173</v>
      </c>
      <c r="E130" s="5">
        <f t="shared" si="15"/>
        <v>4106.7328330523133</v>
      </c>
      <c r="F130">
        <v>0</v>
      </c>
    </row>
    <row r="131" spans="2:6" x14ac:dyDescent="0.25">
      <c r="B131" s="6">
        <f t="shared" si="14"/>
        <v>16</v>
      </c>
      <c r="C131" s="5">
        <f t="shared" si="16"/>
        <v>7174.3907016094035</v>
      </c>
      <c r="E131" s="5">
        <f t="shared" si="15"/>
        <v>3932.3641278354967</v>
      </c>
      <c r="F131">
        <v>0</v>
      </c>
    </row>
    <row r="132" spans="2:6" x14ac:dyDescent="0.25">
      <c r="B132" s="6">
        <f t="shared" si="14"/>
        <v>17</v>
      </c>
      <c r="C132" s="5">
        <f t="shared" si="16"/>
        <v>6873.567338923971</v>
      </c>
      <c r="E132" s="5">
        <f t="shared" si="15"/>
        <v>3756.8735291190724</v>
      </c>
      <c r="F132">
        <v>0</v>
      </c>
    </row>
    <row r="133" spans="2:6" x14ac:dyDescent="0.25">
      <c r="B133" s="6">
        <f t="shared" si="14"/>
        <v>18</v>
      </c>
      <c r="C133" s="5">
        <f t="shared" si="16"/>
        <v>6568.9785963452832</v>
      </c>
      <c r="E133" s="5">
        <f t="shared" si="15"/>
        <v>3580.2538186064839</v>
      </c>
      <c r="F133">
        <v>0</v>
      </c>
    </row>
    <row r="134" spans="2:6" x14ac:dyDescent="0.25">
      <c r="B134" s="6">
        <f t="shared" si="14"/>
        <v>19</v>
      </c>
      <c r="C134" s="5">
        <f t="shared" si="16"/>
        <v>6260.5773429403771</v>
      </c>
      <c r="E134" s="5">
        <f t="shared" si="15"/>
        <v>3402.4977315584374</v>
      </c>
      <c r="F134">
        <v>0</v>
      </c>
    </row>
    <row r="135" spans="2:6" x14ac:dyDescent="0.25">
      <c r="B135" s="6">
        <f t="shared" si="14"/>
        <v>20</v>
      </c>
      <c r="C135" s="5">
        <f t="shared" si="16"/>
        <v>5948.3158578424964</v>
      </c>
      <c r="E135" s="5">
        <f t="shared" si="15"/>
        <v>3223.5979564940876</v>
      </c>
      <c r="F135">
        <v>0</v>
      </c>
    </row>
    <row r="136" spans="2:6" x14ac:dyDescent="0.25">
      <c r="B136" s="6">
        <f t="shared" si="14"/>
        <v>21</v>
      </c>
      <c r="C136" s="5">
        <f t="shared" si="16"/>
        <v>5632.1458228669417</v>
      </c>
      <c r="E136" s="5">
        <f t="shared" si="15"/>
        <v>3043.5471348903006</v>
      </c>
      <c r="F136">
        <v>0</v>
      </c>
    </row>
    <row r="137" spans="2:6" x14ac:dyDescent="0.25">
      <c r="B137" s="6">
        <f t="shared" si="14"/>
        <v>22</v>
      </c>
      <c r="C137" s="5">
        <f t="shared" si="16"/>
        <v>5312.0183150344956</v>
      </c>
      <c r="E137" s="5">
        <f t="shared" si="15"/>
        <v>2862.3378608789844</v>
      </c>
      <c r="F137">
        <v>0</v>
      </c>
    </row>
    <row r="138" spans="2:6" x14ac:dyDescent="0.25">
      <c r="B138" s="6">
        <f t="shared" si="14"/>
        <v>23</v>
      </c>
      <c r="C138" s="5">
        <f t="shared" si="16"/>
        <v>4987.883799001258</v>
      </c>
      <c r="E138" s="5">
        <f t="shared" si="15"/>
        <v>2679.9626809424667</v>
      </c>
      <c r="F138">
        <v>0</v>
      </c>
    </row>
    <row r="139" spans="2:6" x14ac:dyDescent="0.25">
      <c r="B139" s="6">
        <f t="shared" si="14"/>
        <v>24</v>
      </c>
      <c r="C139" s="5">
        <f t="shared" si="16"/>
        <v>4659.6921193937342</v>
      </c>
      <c r="E139" s="5">
        <f t="shared" si="15"/>
        <v>2496.4140936069211</v>
      </c>
      <c r="F139">
        <v>0</v>
      </c>
    </row>
    <row r="140" spans="2:6" x14ac:dyDescent="0.25">
      <c r="B140" s="6">
        <f t="shared" si="14"/>
        <v>25</v>
      </c>
      <c r="C140" s="5">
        <f t="shared" si="16"/>
        <v>4327.392493047978</v>
      </c>
      <c r="E140" s="5">
        <f t="shared" si="15"/>
        <v>2311.6845491338099</v>
      </c>
      <c r="F140">
        <v>0</v>
      </c>
    </row>
    <row r="141" spans="2:6" x14ac:dyDescent="0.25">
      <c r="B141" s="6">
        <f t="shared" si="14"/>
        <v>26</v>
      </c>
      <c r="C141" s="5">
        <f t="shared" si="16"/>
        <v>3990.9335011515914</v>
      </c>
      <c r="E141" s="5">
        <f t="shared" si="15"/>
        <v>2125.7664492093504</v>
      </c>
      <c r="F141">
        <v>0</v>
      </c>
    </row>
    <row r="142" spans="2:6" x14ac:dyDescent="0.25">
      <c r="B142" s="6">
        <f t="shared" si="14"/>
        <v>27</v>
      </c>
      <c r="C142" s="5">
        <f t="shared" si="16"/>
        <v>3650.2630812873699</v>
      </c>
      <c r="E142" s="5">
        <f t="shared" si="15"/>
        <v>1938.6521466319837</v>
      </c>
      <c r="F142">
        <v>0</v>
      </c>
    </row>
    <row r="143" spans="2:6" x14ac:dyDescent="0.25">
      <c r="B143" s="6">
        <f t="shared" si="14"/>
        <v>28</v>
      </c>
      <c r="C143" s="5">
        <f t="shared" si="16"/>
        <v>3305.3285193773568</v>
      </c>
      <c r="E143" s="5">
        <f t="shared" si="15"/>
        <v>1750.3339449978212</v>
      </c>
      <c r="F143">
        <v>0</v>
      </c>
    </row>
    <row r="144" spans="2:6" x14ac:dyDescent="0.25">
      <c r="B144" s="6">
        <f t="shared" si="14"/>
        <v>29</v>
      </c>
      <c r="C144" s="5">
        <f t="shared" si="16"/>
        <v>2956.0764415260605</v>
      </c>
      <c r="E144" s="5">
        <f t="shared" si="15"/>
        <v>1560.8040983840829</v>
      </c>
      <c r="F144">
        <v>0</v>
      </c>
    </row>
    <row r="145" spans="1:8" x14ac:dyDescent="0.25">
      <c r="B145" s="6">
        <f t="shared" si="14"/>
        <v>30</v>
      </c>
      <c r="C145" s="5">
        <f t="shared" si="16"/>
        <v>2602.452805761578</v>
      </c>
      <c r="E145" s="5">
        <f t="shared" si="15"/>
        <v>1370.0548110304878</v>
      </c>
      <c r="F145">
        <v>0</v>
      </c>
    </row>
    <row r="146" spans="1:8" x14ac:dyDescent="0.25">
      <c r="B146" s="6">
        <f t="shared" si="14"/>
        <v>31</v>
      </c>
      <c r="C146" s="5">
        <f t="shared" si="16"/>
        <v>2244.4028936733393</v>
      </c>
      <c r="E146" s="5">
        <f t="shared" si="15"/>
        <v>1178.0782370185975</v>
      </c>
      <c r="F146">
        <v>0</v>
      </c>
    </row>
    <row r="147" spans="1:8" x14ac:dyDescent="0.25">
      <c r="B147" s="6">
        <f t="shared" si="14"/>
        <v>32</v>
      </c>
      <c r="C147" s="5">
        <f t="shared" si="16"/>
        <v>1881.8713019451836</v>
      </c>
      <c r="E147" s="5">
        <f t="shared" si="15"/>
        <v>984.8664799490997</v>
      </c>
      <c r="F147">
        <v>0</v>
      </c>
    </row>
    <row r="148" spans="1:8" x14ac:dyDescent="0.25">
      <c r="B148" s="6">
        <f t="shared" si="14"/>
        <v>33</v>
      </c>
      <c r="C148" s="5">
        <f t="shared" si="16"/>
        <v>1514.8019337824546</v>
      </c>
      <c r="E148" s="5">
        <f t="shared" si="15"/>
        <v>790.41159261701</v>
      </c>
      <c r="F148">
        <v>0</v>
      </c>
    </row>
    <row r="149" spans="1:8" x14ac:dyDescent="0.25">
      <c r="B149" s="6">
        <f t="shared" si="14"/>
        <v>34</v>
      </c>
      <c r="C149" s="5">
        <f t="shared" si="16"/>
        <v>1143.1379902317926</v>
      </c>
      <c r="E149" s="5">
        <f t="shared" si="15"/>
        <v>594.7055766847883</v>
      </c>
      <c r="F149">
        <v>0</v>
      </c>
    </row>
    <row r="150" spans="1:8" x14ac:dyDescent="0.25">
      <c r="B150" s="6">
        <f t="shared" si="14"/>
        <v>35</v>
      </c>
      <c r="C150" s="5">
        <f t="shared" si="16"/>
        <v>766.8219613922729</v>
      </c>
      <c r="E150" s="5">
        <f t="shared" si="15"/>
        <v>397.7403823533499</v>
      </c>
      <c r="F150">
        <v>0</v>
      </c>
    </row>
    <row r="151" spans="1:8" ht="15.75" thickBot="1" x14ac:dyDescent="0.3">
      <c r="B151" s="6">
        <f t="shared" si="14"/>
        <v>36</v>
      </c>
      <c r="C151" s="5">
        <f t="shared" si="16"/>
        <v>385.79561751653836</v>
      </c>
      <c r="E151" s="5">
        <f t="shared" si="15"/>
        <v>199.50790803096029</v>
      </c>
      <c r="F151">
        <v>0</v>
      </c>
    </row>
    <row r="152" spans="1:8" ht="15.75" thickBot="1" x14ac:dyDescent="0.3">
      <c r="C152" s="45">
        <f>SUM(C116:C151)</f>
        <v>223478.69087907966</v>
      </c>
      <c r="E152" s="52">
        <f>SUM(E116:E151)</f>
        <v>123478.69087903545</v>
      </c>
      <c r="F152" s="53">
        <f>SUM(F116:F151)</f>
        <v>100000</v>
      </c>
    </row>
    <row r="153" spans="1:8" ht="15.75" thickBot="1" x14ac:dyDescent="0.3">
      <c r="F153" s="54">
        <f>+E152+F152</f>
        <v>223478.69087903545</v>
      </c>
    </row>
    <row r="156" spans="1:8" x14ac:dyDescent="0.25">
      <c r="A156" s="11" t="s">
        <v>45</v>
      </c>
      <c r="B156" s="12"/>
      <c r="C156" s="12"/>
      <c r="D156" s="12"/>
      <c r="E156" s="12"/>
      <c r="F156" s="12"/>
      <c r="G156" s="12"/>
      <c r="H156" s="12"/>
    </row>
    <row r="157" spans="1:8" x14ac:dyDescent="0.25">
      <c r="A157" s="6" t="s">
        <v>3</v>
      </c>
      <c r="B157" s="44">
        <v>1000000</v>
      </c>
      <c r="C157" s="6" t="s">
        <v>4</v>
      </c>
      <c r="D157" s="6"/>
      <c r="E157" s="6"/>
      <c r="F157" s="60"/>
      <c r="G157" s="6"/>
      <c r="H157" s="6"/>
    </row>
    <row r="158" spans="1:8" x14ac:dyDescent="0.25">
      <c r="A158" s="6" t="s">
        <v>5</v>
      </c>
      <c r="B158" s="55">
        <v>0.03</v>
      </c>
      <c r="C158" s="57">
        <v>0.08</v>
      </c>
      <c r="D158" s="58" t="s">
        <v>6</v>
      </c>
      <c r="E158" s="6"/>
      <c r="F158" s="60"/>
      <c r="G158" s="6"/>
      <c r="H158" s="6"/>
    </row>
    <row r="159" spans="1:8" x14ac:dyDescent="0.25">
      <c r="A159" s="6" t="s">
        <v>5</v>
      </c>
      <c r="B159" s="55">
        <f>(1+B158)^(1/12)-1</f>
        <v>2.4662697723036864E-3</v>
      </c>
      <c r="C159" s="57">
        <f>(1+C158)^(1/12)-1</f>
        <v>6.4340301100034303E-3</v>
      </c>
      <c r="D159" s="58" t="s">
        <v>7</v>
      </c>
      <c r="E159" s="6"/>
      <c r="F159" s="6"/>
      <c r="G159" s="6"/>
      <c r="H159" s="6"/>
    </row>
    <row r="160" spans="1:8" x14ac:dyDescent="0.25">
      <c r="A160" s="6" t="s">
        <v>8</v>
      </c>
      <c r="B160" s="2">
        <v>12</v>
      </c>
      <c r="C160" s="6" t="s">
        <v>9</v>
      </c>
      <c r="D160" s="6"/>
      <c r="E160" s="6"/>
      <c r="F160" s="21" t="s">
        <v>47</v>
      </c>
      <c r="G160" s="6"/>
      <c r="H160" s="6"/>
    </row>
    <row r="161" spans="1:8" x14ac:dyDescent="0.25">
      <c r="A161" s="6" t="s">
        <v>10</v>
      </c>
      <c r="B161" s="56">
        <f>-PMT(B159,B160,B157,0,0)</f>
        <v>84675.262182423627</v>
      </c>
      <c r="C161" s="6" t="s">
        <v>4</v>
      </c>
      <c r="D161" s="6"/>
      <c r="E161" s="6"/>
      <c r="F161" s="6" t="s">
        <v>46</v>
      </c>
      <c r="G161" s="6"/>
      <c r="H161" s="59">
        <f>-B157*B158</f>
        <v>-30000</v>
      </c>
    </row>
    <row r="162" spans="1:8" x14ac:dyDescent="0.25">
      <c r="A162" s="6"/>
      <c r="B162" s="13" t="s">
        <v>13</v>
      </c>
      <c r="C162" s="13" t="s">
        <v>14</v>
      </c>
      <c r="D162" s="13" t="s">
        <v>15</v>
      </c>
      <c r="E162" s="6"/>
      <c r="F162" s="6"/>
      <c r="G162" s="6"/>
      <c r="H162" s="6"/>
    </row>
    <row r="163" spans="1:8" x14ac:dyDescent="0.25">
      <c r="A163" s="6">
        <v>1</v>
      </c>
      <c r="B163" s="7">
        <f>-PPMT(B159,A163,B160,B157,0,0)</f>
        <v>82208.992410119943</v>
      </c>
      <c r="C163" s="7">
        <f>-IPMT(B159,A163,B160,B157,0,0)</f>
        <v>2466.2697723036863</v>
      </c>
      <c r="D163" s="10">
        <f>+B163+C163</f>
        <v>84675.262182423627</v>
      </c>
      <c r="E163" s="6"/>
      <c r="F163" s="21" t="s">
        <v>48</v>
      </c>
      <c r="G163" s="6"/>
      <c r="H163" s="6"/>
    </row>
    <row r="164" spans="1:8" x14ac:dyDescent="0.25">
      <c r="A164" s="6">
        <f>+A163+1</f>
        <v>2</v>
      </c>
      <c r="B164" s="7">
        <f>-PPMT(B159,A164,B160,B157,0,0)</f>
        <v>82411.741963112567</v>
      </c>
      <c r="C164" s="7">
        <f>-IPMT(B159,A164,B160,B157,0,0)</f>
        <v>2263.5202193110636</v>
      </c>
      <c r="D164" s="10">
        <f t="shared" ref="D164:D174" si="17">+B164+C164</f>
        <v>84675.262182423627</v>
      </c>
      <c r="E164" s="6"/>
      <c r="F164" s="6" t="s">
        <v>46</v>
      </c>
      <c r="G164" s="6"/>
      <c r="H164" s="59">
        <f>-+B157*C158</f>
        <v>-80000</v>
      </c>
    </row>
    <row r="165" spans="1:8" x14ac:dyDescent="0.25">
      <c r="A165" s="6">
        <f t="shared" ref="A165:A174" si="18">+A164+1</f>
        <v>3</v>
      </c>
      <c r="B165" s="7">
        <f>-PPMT(B159,A165,B160,B157,0,0)</f>
        <v>82614.991551199084</v>
      </c>
      <c r="C165" s="7">
        <f>-IPMT(B159,A165,B160,B157,0,0)</f>
        <v>2060.2706312245477</v>
      </c>
      <c r="D165" s="10">
        <f t="shared" si="17"/>
        <v>84675.262182423627</v>
      </c>
      <c r="E165" s="6"/>
      <c r="F165" s="37" t="s">
        <v>49</v>
      </c>
      <c r="G165" s="37"/>
      <c r="H165" s="62">
        <v>50000</v>
      </c>
    </row>
    <row r="166" spans="1:8" x14ac:dyDescent="0.25">
      <c r="A166" s="6">
        <f t="shared" si="18"/>
        <v>4</v>
      </c>
      <c r="B166" s="7">
        <f>-PPMT(B159,A166,B160,B157,0,0)</f>
        <v>82818.742407600934</v>
      </c>
      <c r="C166" s="7">
        <f>-IPMT(B159,A166,B160,B157,0,0)</f>
        <v>1856.5197748227013</v>
      </c>
      <c r="D166" s="10">
        <f t="shared" si="17"/>
        <v>84675.262182423641</v>
      </c>
      <c r="E166" s="6"/>
      <c r="F166" s="6"/>
      <c r="G166" s="6"/>
      <c r="H166" s="61">
        <f>+H164+H165</f>
        <v>-30000</v>
      </c>
    </row>
    <row r="167" spans="1:8" x14ac:dyDescent="0.25">
      <c r="A167" s="6">
        <f t="shared" si="18"/>
        <v>5</v>
      </c>
      <c r="B167" s="7">
        <f>-PPMT(B159,A167,B160,B157,0,0)</f>
        <v>83022.995768580993</v>
      </c>
      <c r="C167" s="7">
        <f>-IPMT(B159,A167,B160,B157,0,0)</f>
        <v>1652.2664138426298</v>
      </c>
      <c r="D167" s="10">
        <f t="shared" si="17"/>
        <v>84675.262182423627</v>
      </c>
      <c r="E167" s="6"/>
      <c r="F167" s="6"/>
      <c r="G167" s="6"/>
      <c r="H167" s="6"/>
    </row>
    <row r="168" spans="1:8" x14ac:dyDescent="0.25">
      <c r="A168" s="6">
        <f t="shared" si="18"/>
        <v>6</v>
      </c>
      <c r="B168" s="7">
        <f>-PPMT(B159,A168,B160,B157,0,0)</f>
        <v>83227.752873451158</v>
      </c>
      <c r="C168" s="7">
        <f>-IPMT(B159,A168,B160,B157,0,0)</f>
        <v>1447.5093089724817</v>
      </c>
      <c r="D168" s="10">
        <f t="shared" si="17"/>
        <v>84675.262182423641</v>
      </c>
      <c r="E168" s="6"/>
      <c r="F168" s="6"/>
      <c r="G168" s="6"/>
      <c r="H168" s="6"/>
    </row>
    <row r="169" spans="1:8" x14ac:dyDescent="0.25">
      <c r="A169" s="6">
        <f t="shared" si="18"/>
        <v>7</v>
      </c>
      <c r="B169" s="7">
        <f>-PPMT(B159,A169,B160,B157,0,0)</f>
        <v>83433.014964579706</v>
      </c>
      <c r="C169" s="7">
        <f>-IPMT(B159,A169,B160,B157,0,0)</f>
        <v>1242.247217843928</v>
      </c>
      <c r="D169" s="10">
        <f t="shared" si="17"/>
        <v>84675.262182423641</v>
      </c>
      <c r="E169" s="6"/>
      <c r="F169" s="21" t="s">
        <v>52</v>
      </c>
      <c r="G169" s="6"/>
      <c r="H169" s="6"/>
    </row>
    <row r="170" spans="1:8" x14ac:dyDescent="0.25">
      <c r="A170" s="6">
        <f t="shared" si="18"/>
        <v>8</v>
      </c>
      <c r="B170" s="7">
        <f>-PPMT(B159,A170,B160,B157,0,0)</f>
        <v>83638.783287399012</v>
      </c>
      <c r="C170" s="7">
        <f>-IPMT(B159,A170,B160,B157,0,0)</f>
        <v>1036.4788950246236</v>
      </c>
      <c r="D170" s="10">
        <f t="shared" si="17"/>
        <v>84675.262182423641</v>
      </c>
      <c r="E170" s="6"/>
      <c r="F170" s="6"/>
      <c r="G170" s="6"/>
      <c r="H170" s="64">
        <f>NPV(C159,D163:D174)</f>
        <v>974854.25711492752</v>
      </c>
    </row>
    <row r="171" spans="1:8" x14ac:dyDescent="0.25">
      <c r="A171" s="6">
        <f t="shared" si="18"/>
        <v>9</v>
      </c>
      <c r="B171" s="7">
        <f>-PPMT(B159,A171,B160,B157,0,0)</f>
        <v>83845.059090412979</v>
      </c>
      <c r="C171" s="7">
        <f>-IPMT(B159,A171,B160,B157,0,0)</f>
        <v>830.20309201065288</v>
      </c>
      <c r="D171" s="10">
        <f t="shared" si="17"/>
        <v>84675.262182423627</v>
      </c>
      <c r="E171" s="6"/>
      <c r="F171" s="6"/>
      <c r="G171" s="6"/>
      <c r="H171" s="6"/>
    </row>
    <row r="172" spans="1:8" x14ac:dyDescent="0.25">
      <c r="A172" s="6">
        <f t="shared" si="18"/>
        <v>10</v>
      </c>
      <c r="B172" s="7">
        <f>-PPMT(B159,A172,B160,B157,0,0)</f>
        <v>84051.843625204681</v>
      </c>
      <c r="C172" s="7">
        <f>-IPMT(B159,A172,B160,B157,0,0)</f>
        <v>623.41855721895092</v>
      </c>
      <c r="D172" s="10">
        <f t="shared" si="17"/>
        <v>84675.262182423627</v>
      </c>
      <c r="E172" s="6"/>
      <c r="F172" s="6"/>
      <c r="G172" s="6"/>
      <c r="H172" s="6"/>
    </row>
    <row r="173" spans="1:8" x14ac:dyDescent="0.25">
      <c r="A173" s="6">
        <f t="shared" si="18"/>
        <v>11</v>
      </c>
      <c r="B173" s="7">
        <f>-PPMT(B159,A173,B160,B157,0,0)</f>
        <v>84259.138146443918</v>
      </c>
      <c r="C173" s="7">
        <f>-IPMT(B159,A173,B160,B157,0,0)</f>
        <v>416.12403597971223</v>
      </c>
      <c r="D173" s="10">
        <f t="shared" si="17"/>
        <v>84675.262182423627</v>
      </c>
      <c r="E173" s="6"/>
      <c r="F173" s="6"/>
      <c r="G173" s="6"/>
      <c r="H173" s="6"/>
    </row>
    <row r="174" spans="1:8" x14ac:dyDescent="0.25">
      <c r="A174" s="6">
        <f t="shared" si="18"/>
        <v>12</v>
      </c>
      <c r="B174" s="7">
        <f>-PPMT(B159,A174,B160,B157,0,0)</f>
        <v>84466.94391189485</v>
      </c>
      <c r="C174" s="7">
        <f>-IPMT(B159,A174,B160,B157,0,0)</f>
        <v>208.31827052877716</v>
      </c>
      <c r="D174" s="10">
        <f t="shared" si="17"/>
        <v>84675.262182423627</v>
      </c>
      <c r="E174" s="6"/>
      <c r="F174" s="6"/>
      <c r="G174" s="6"/>
      <c r="H174" s="6"/>
    </row>
    <row r="175" spans="1:8" x14ac:dyDescent="0.25">
      <c r="A175" s="6"/>
      <c r="B175" s="16">
        <f>SUM(B163:B174)</f>
        <v>999999.99999999977</v>
      </c>
      <c r="C175" s="16">
        <f t="shared" ref="C175:D175" si="19">SUM(C163:C174)</f>
        <v>16103.146189083755</v>
      </c>
      <c r="D175" s="16">
        <f t="shared" si="19"/>
        <v>1016103.1461890835</v>
      </c>
      <c r="E175" s="6"/>
      <c r="F175" s="6"/>
      <c r="G175" s="6"/>
      <c r="H175" s="6"/>
    </row>
    <row r="176" spans="1:8" x14ac:dyDescent="0.25">
      <c r="A176" s="6"/>
      <c r="B176" s="16"/>
      <c r="C176" s="16"/>
      <c r="D176" s="16"/>
      <c r="E176" s="6"/>
      <c r="F176" s="6"/>
      <c r="G176" s="6"/>
      <c r="H176" s="6"/>
    </row>
    <row r="177" spans="1:8" x14ac:dyDescent="0.25">
      <c r="A177" s="6"/>
      <c r="B177" s="16"/>
      <c r="C177" s="16"/>
      <c r="D177" s="16"/>
      <c r="E177" s="6"/>
      <c r="F177" s="6"/>
      <c r="G177" s="6"/>
      <c r="H177" s="6"/>
    </row>
    <row r="178" spans="1:8" x14ac:dyDescent="0.25">
      <c r="A178" s="6"/>
      <c r="B178" s="6"/>
      <c r="C178" s="22" t="s">
        <v>28</v>
      </c>
      <c r="D178" s="22" t="s">
        <v>29</v>
      </c>
      <c r="E178" s="22" t="s">
        <v>30</v>
      </c>
      <c r="F178" s="22" t="s">
        <v>31</v>
      </c>
      <c r="G178" s="6"/>
      <c r="H178" s="22" t="s">
        <v>57</v>
      </c>
    </row>
    <row r="179" spans="1:8" x14ac:dyDescent="0.25">
      <c r="A179" s="6"/>
      <c r="B179" s="39">
        <f t="shared" ref="B179" si="20">+B176+1</f>
        <v>1</v>
      </c>
      <c r="C179" s="65">
        <f>+E195</f>
        <v>974854.25711492752</v>
      </c>
      <c r="D179" s="66">
        <f>+C179*$C$159</f>
        <v>6272.241643142469</v>
      </c>
      <c r="E179" s="67">
        <f>-D163</f>
        <v>-84675.262182423627</v>
      </c>
      <c r="F179" s="40">
        <f>+C179+D179+E179</f>
        <v>896451.23657564633</v>
      </c>
      <c r="G179" s="6"/>
      <c r="H179" s="40">
        <f>+D179-C163</f>
        <v>3805.9718708387827</v>
      </c>
    </row>
    <row r="180" spans="1:8" x14ac:dyDescent="0.25">
      <c r="A180" s="6"/>
      <c r="B180" s="39">
        <f>+B179+1</f>
        <v>2</v>
      </c>
      <c r="C180" s="40">
        <f>+F179</f>
        <v>896451.23657564633</v>
      </c>
      <c r="D180" s="66">
        <f>+C180*$C$159</f>
        <v>5767.794248277517</v>
      </c>
      <c r="E180" s="67">
        <f>-D164</f>
        <v>-84675.262182423627</v>
      </c>
      <c r="F180" s="40">
        <f>+C180+D180+E180</f>
        <v>817543.76864150027</v>
      </c>
      <c r="G180" s="6"/>
      <c r="H180" s="40">
        <f>+D180-C164</f>
        <v>3504.2740289664534</v>
      </c>
    </row>
    <row r="181" spans="1:8" x14ac:dyDescent="0.25">
      <c r="A181" s="6"/>
      <c r="B181" s="39">
        <f t="shared" ref="B181:B185" si="21">+B180+1</f>
        <v>3</v>
      </c>
      <c r="C181" s="40">
        <f t="shared" ref="C181:C190" si="22">+F180</f>
        <v>817543.76864150027</v>
      </c>
      <c r="D181" s="66">
        <f t="shared" ref="D181:D190" si="23">+C181*$C$159</f>
        <v>5260.1012236850911</v>
      </c>
      <c r="E181" s="67">
        <f t="shared" ref="E181:E190" si="24">-D165</f>
        <v>-84675.262182423627</v>
      </c>
      <c r="F181" s="40">
        <f t="shared" ref="F181:F190" si="25">+C181+D181+E181</f>
        <v>738128.60768276174</v>
      </c>
      <c r="G181" s="6"/>
      <c r="H181" s="40">
        <f>+D181-C165</f>
        <v>3199.8305924605434</v>
      </c>
    </row>
    <row r="182" spans="1:8" x14ac:dyDescent="0.25">
      <c r="A182" s="6"/>
      <c r="B182" s="39">
        <f t="shared" si="21"/>
        <v>4</v>
      </c>
      <c r="C182" s="40">
        <f t="shared" si="22"/>
        <v>738128.60768276174</v>
      </c>
      <c r="D182" s="66">
        <f t="shared" si="23"/>
        <v>4749.1416868857987</v>
      </c>
      <c r="E182" s="67">
        <f t="shared" si="24"/>
        <v>-84675.262182423641</v>
      </c>
      <c r="F182" s="40">
        <f t="shared" si="25"/>
        <v>658202.48718722397</v>
      </c>
      <c r="G182" s="6"/>
      <c r="H182" s="40">
        <f>+D182-C166</f>
        <v>2892.6219120630976</v>
      </c>
    </row>
    <row r="183" spans="1:8" x14ac:dyDescent="0.25">
      <c r="A183" s="6"/>
      <c r="B183" s="39">
        <f t="shared" si="21"/>
        <v>5</v>
      </c>
      <c r="C183" s="40">
        <f t="shared" si="22"/>
        <v>658202.48718722397</v>
      </c>
      <c r="D183" s="66">
        <f t="shared" si="23"/>
        <v>4234.8946210417462</v>
      </c>
      <c r="E183" s="67">
        <f t="shared" si="24"/>
        <v>-84675.262182423627</v>
      </c>
      <c r="F183" s="40">
        <f t="shared" si="25"/>
        <v>577762.11962584208</v>
      </c>
      <c r="G183" s="6"/>
      <c r="H183" s="40">
        <f>+D183-C167</f>
        <v>2582.6282071991163</v>
      </c>
    </row>
    <row r="184" spans="1:8" x14ac:dyDescent="0.25">
      <c r="A184" s="6"/>
      <c r="B184" s="39">
        <f t="shared" si="21"/>
        <v>6</v>
      </c>
      <c r="C184" s="40">
        <f t="shared" si="22"/>
        <v>577762.11962584208</v>
      </c>
      <c r="D184" s="66">
        <f t="shared" si="23"/>
        <v>3717.3388740920718</v>
      </c>
      <c r="E184" s="67">
        <f t="shared" si="24"/>
        <v>-84675.262182423641</v>
      </c>
      <c r="F184" s="40">
        <f t="shared" si="25"/>
        <v>496804.19631751056</v>
      </c>
      <c r="G184" s="6"/>
      <c r="H184" s="40">
        <f t="shared" ref="H184:H191" si="26">+D184-C168</f>
        <v>2269.8295651195904</v>
      </c>
    </row>
    <row r="185" spans="1:8" x14ac:dyDescent="0.25">
      <c r="A185" s="6"/>
      <c r="B185" s="39">
        <f t="shared" si="21"/>
        <v>7</v>
      </c>
      <c r="C185" s="40">
        <f t="shared" si="22"/>
        <v>496804.19631751056</v>
      </c>
      <c r="D185" s="66">
        <f t="shared" si="23"/>
        <v>3196.4531578829183</v>
      </c>
      <c r="E185" s="67">
        <f t="shared" si="24"/>
        <v>-84675.262182423641</v>
      </c>
      <c r="F185" s="40">
        <f t="shared" si="25"/>
        <v>415325.38729296986</v>
      </c>
      <c r="G185" s="6"/>
      <c r="H185" s="40">
        <f t="shared" si="26"/>
        <v>1954.2059400389903</v>
      </c>
    </row>
    <row r="186" spans="1:8" x14ac:dyDescent="0.25">
      <c r="A186" s="6"/>
      <c r="B186" s="39">
        <f t="shared" ref="B186:B187" si="27">+B185+1</f>
        <v>8</v>
      </c>
      <c r="C186" s="40">
        <f t="shared" si="22"/>
        <v>415325.38729296986</v>
      </c>
      <c r="D186" s="66">
        <f t="shared" si="23"/>
        <v>2672.216047291804</v>
      </c>
      <c r="E186" s="67">
        <f t="shared" si="24"/>
        <v>-84675.262182423641</v>
      </c>
      <c r="F186" s="40">
        <f t="shared" si="25"/>
        <v>333322.341157838</v>
      </c>
      <c r="G186" s="6"/>
      <c r="H186" s="40">
        <f t="shared" si="26"/>
        <v>1635.7371522671804</v>
      </c>
    </row>
    <row r="187" spans="1:8" x14ac:dyDescent="0.25">
      <c r="A187" s="6"/>
      <c r="B187" s="39">
        <f t="shared" si="27"/>
        <v>9</v>
      </c>
      <c r="C187" s="40">
        <f t="shared" si="22"/>
        <v>333322.341157838</v>
      </c>
      <c r="D187" s="66">
        <f t="shared" si="23"/>
        <v>2144.6059793463655</v>
      </c>
      <c r="E187" s="67">
        <f t="shared" si="24"/>
        <v>-84675.262182423627</v>
      </c>
      <c r="F187" s="40">
        <f t="shared" si="25"/>
        <v>250791.68495476077</v>
      </c>
      <c r="G187" s="6"/>
      <c r="H187" s="40">
        <f t="shared" si="26"/>
        <v>1314.4028873357126</v>
      </c>
    </row>
    <row r="188" spans="1:8" x14ac:dyDescent="0.25">
      <c r="A188" s="6"/>
      <c r="B188" s="39">
        <f t="shared" ref="B188:B189" si="28">+B187+1</f>
        <v>10</v>
      </c>
      <c r="C188" s="40">
        <f t="shared" si="22"/>
        <v>250791.68495476077</v>
      </c>
      <c r="D188" s="66">
        <f t="shared" si="23"/>
        <v>1613.601252337425</v>
      </c>
      <c r="E188" s="67">
        <f t="shared" si="24"/>
        <v>-84675.262182423627</v>
      </c>
      <c r="F188" s="40">
        <f t="shared" si="25"/>
        <v>167730.02402467455</v>
      </c>
      <c r="G188" s="6"/>
      <c r="H188" s="40">
        <f t="shared" si="26"/>
        <v>990.18269511847404</v>
      </c>
    </row>
    <row r="189" spans="1:8" x14ac:dyDescent="0.25">
      <c r="A189" s="6"/>
      <c r="B189" s="39">
        <f t="shared" si="28"/>
        <v>11</v>
      </c>
      <c r="C189" s="40">
        <f t="shared" si="22"/>
        <v>167730.02402467455</v>
      </c>
      <c r="D189" s="66">
        <f t="shared" si="23"/>
        <v>1079.1800249263549</v>
      </c>
      <c r="E189" s="67">
        <f t="shared" si="24"/>
        <v>-84675.262182423627</v>
      </c>
      <c r="F189" s="40">
        <f t="shared" si="25"/>
        <v>84133.941867177273</v>
      </c>
      <c r="G189" s="6"/>
      <c r="H189" s="40">
        <f t="shared" si="26"/>
        <v>663.05598894664263</v>
      </c>
    </row>
    <row r="190" spans="1:8" x14ac:dyDescent="0.25">
      <c r="A190" s="6"/>
      <c r="B190" s="39">
        <f t="shared" ref="B190" si="29">+B189+1</f>
        <v>12</v>
      </c>
      <c r="C190" s="40">
        <f t="shared" si="22"/>
        <v>84133.941867177273</v>
      </c>
      <c r="D190" s="66">
        <f t="shared" si="23"/>
        <v>541.32031524669685</v>
      </c>
      <c r="E190" s="67">
        <f t="shared" si="24"/>
        <v>-84675.262182423627</v>
      </c>
      <c r="F190" s="65">
        <f>+C190+D190+E190</f>
        <v>3.4924596548080444E-10</v>
      </c>
      <c r="G190" s="6"/>
      <c r="H190" s="40">
        <f t="shared" si="26"/>
        <v>333.00204471791972</v>
      </c>
    </row>
    <row r="191" spans="1:8" x14ac:dyDescent="0.25">
      <c r="A191" s="6"/>
      <c r="B191" s="6"/>
      <c r="C191" s="6"/>
      <c r="D191" s="6"/>
      <c r="E191" s="6"/>
      <c r="F191" s="6"/>
      <c r="G191" s="6"/>
      <c r="H191" s="65">
        <f>SUM(H179:H190)</f>
        <v>25145.742885072508</v>
      </c>
    </row>
    <row r="192" spans="1:8" x14ac:dyDescent="0.25">
      <c r="A192" s="6"/>
      <c r="B192" s="6"/>
      <c r="C192" s="6"/>
      <c r="D192" s="6"/>
      <c r="E192" s="6"/>
      <c r="F192" s="6"/>
      <c r="G192" s="6"/>
      <c r="H192" s="6"/>
    </row>
    <row r="193" spans="1:8" x14ac:dyDescent="0.25">
      <c r="A193" s="6"/>
      <c r="B193" s="6"/>
      <c r="C193" s="6"/>
      <c r="D193" s="9" t="s">
        <v>18</v>
      </c>
      <c r="E193" s="9" t="s">
        <v>19</v>
      </c>
      <c r="F193" s="6"/>
      <c r="G193" s="6"/>
      <c r="H193" s="6"/>
    </row>
    <row r="194" spans="1:8" x14ac:dyDescent="0.25">
      <c r="A194" s="6"/>
      <c r="B194" s="6" t="s">
        <v>50</v>
      </c>
      <c r="C194" s="6"/>
      <c r="D194" s="7">
        <f>+B157</f>
        <v>1000000</v>
      </c>
      <c r="E194" s="6"/>
      <c r="F194" s="6" t="s">
        <v>53</v>
      </c>
      <c r="G194" s="6"/>
      <c r="H194" s="6"/>
    </row>
    <row r="195" spans="1:8" x14ac:dyDescent="0.25">
      <c r="A195" s="6"/>
      <c r="B195" s="17" t="s">
        <v>51</v>
      </c>
      <c r="C195" s="17"/>
      <c r="D195" s="17"/>
      <c r="E195" s="68">
        <f>+H170</f>
        <v>974854.25711492752</v>
      </c>
      <c r="F195" s="17" t="s">
        <v>54</v>
      </c>
      <c r="G195" s="6"/>
      <c r="H195" s="6"/>
    </row>
    <row r="196" spans="1:8" x14ac:dyDescent="0.25">
      <c r="A196" s="6"/>
      <c r="B196" s="6" t="s">
        <v>56</v>
      </c>
      <c r="C196" s="6"/>
      <c r="D196" s="6"/>
      <c r="E196" s="69">
        <f>+D194-E195</f>
        <v>25145.742885072483</v>
      </c>
      <c r="F196" s="6" t="s">
        <v>55</v>
      </c>
      <c r="G196" s="6"/>
      <c r="H196" s="6"/>
    </row>
    <row r="197" spans="1:8" x14ac:dyDescent="0.25">
      <c r="A197" s="6"/>
      <c r="B197" s="6"/>
      <c r="C197" s="6"/>
      <c r="D197" s="6"/>
      <c r="E197" s="6"/>
      <c r="F197" s="6"/>
      <c r="G197" s="6"/>
      <c r="H197" s="6"/>
    </row>
    <row r="198" spans="1:8" ht="15.75" thickBot="1" x14ac:dyDescent="0.3">
      <c r="A198" s="6"/>
      <c r="B198" s="6" t="s">
        <v>58</v>
      </c>
      <c r="C198" s="6"/>
      <c r="D198" s="6"/>
      <c r="E198" s="6"/>
      <c r="F198" s="6"/>
      <c r="G198" s="6"/>
      <c r="H198" s="6"/>
    </row>
    <row r="199" spans="1:8" x14ac:dyDescent="0.25">
      <c r="A199" s="6"/>
      <c r="B199" s="70" t="s">
        <v>59</v>
      </c>
      <c r="C199" s="71"/>
      <c r="D199" s="72">
        <f>+D179</f>
        <v>6272.241643142469</v>
      </c>
      <c r="E199" s="73"/>
      <c r="F199" s="6"/>
      <c r="G199" s="6"/>
      <c r="H199" s="6"/>
    </row>
    <row r="200" spans="1:8" x14ac:dyDescent="0.25">
      <c r="A200" s="6"/>
      <c r="B200" s="74" t="s">
        <v>51</v>
      </c>
      <c r="C200" s="75"/>
      <c r="D200" s="75"/>
      <c r="E200" s="76">
        <f>+D199</f>
        <v>6272.241643142469</v>
      </c>
      <c r="F200" s="6"/>
      <c r="G200" s="6"/>
      <c r="H200" s="6"/>
    </row>
    <row r="201" spans="1:8" x14ac:dyDescent="0.25">
      <c r="A201" s="6"/>
      <c r="B201" s="77"/>
      <c r="C201" s="75"/>
      <c r="D201" s="75"/>
      <c r="E201" s="78"/>
      <c r="F201" s="6"/>
      <c r="G201" s="6"/>
      <c r="H201" s="6"/>
    </row>
    <row r="202" spans="1:8" x14ac:dyDescent="0.25">
      <c r="A202" s="6"/>
      <c r="B202" s="79" t="s">
        <v>56</v>
      </c>
      <c r="C202" s="80"/>
      <c r="D202" s="81">
        <f>+H179</f>
        <v>3805.9718708387827</v>
      </c>
      <c r="E202" s="82"/>
      <c r="F202" s="6"/>
      <c r="G202" s="6"/>
      <c r="H202" s="6"/>
    </row>
    <row r="203" spans="1:8" ht="15.75" thickBot="1" x14ac:dyDescent="0.3">
      <c r="A203" s="6"/>
      <c r="B203" s="83" t="s">
        <v>60</v>
      </c>
      <c r="C203" s="84"/>
      <c r="D203" s="84"/>
      <c r="E203" s="85">
        <f>+D202</f>
        <v>3805.9718708387827</v>
      </c>
      <c r="F203" s="6"/>
      <c r="G203" s="6"/>
      <c r="H203" s="6"/>
    </row>
    <row r="204" spans="1:8" x14ac:dyDescent="0.25">
      <c r="A204" s="6"/>
      <c r="B204" s="6"/>
      <c r="C204" s="6"/>
      <c r="D204" s="6"/>
      <c r="E204" s="6"/>
      <c r="F204" s="6"/>
      <c r="G204" s="6"/>
      <c r="H204" s="6"/>
    </row>
    <row r="205" spans="1:8" x14ac:dyDescent="0.25">
      <c r="A205" s="6"/>
      <c r="B205" s="6"/>
      <c r="C205" s="6"/>
      <c r="D205" s="6"/>
      <c r="E205" s="6"/>
      <c r="F205" s="6"/>
      <c r="G205" s="6"/>
      <c r="H205" s="6"/>
    </row>
    <row r="206" spans="1:8" x14ac:dyDescent="0.25">
      <c r="A206" s="6"/>
      <c r="B206" s="6"/>
      <c r="C206" s="6"/>
      <c r="D206" s="6"/>
      <c r="E206" s="6"/>
      <c r="F206" s="6"/>
      <c r="G206" s="6"/>
      <c r="H206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2025-05-27T00:32:10Z</dcterms:created>
  <dcterms:modified xsi:type="dcterms:W3CDTF">2025-05-27T01:23:33Z</dcterms:modified>
</cp:coreProperties>
</file>