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2001_{28876978-407D-4AFE-9517-8B6F616AA84C}" xr6:coauthVersionLast="47" xr6:coauthVersionMax="47" xr10:uidLastSave="{00000000-0000-0000-0000-000000000000}"/>
  <bookViews>
    <workbookView xWindow="-120" yWindow="-120" windowWidth="29040" windowHeight="15720" activeTab="1" xr2:uid="{323B2C25-9083-4628-99C9-041B1AAFF590}"/>
  </bookViews>
  <sheets>
    <sheet name="Hoja1" sheetId="1" r:id="rId1"/>
    <sheet name="Hoja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2" l="1"/>
  <c r="G143" i="2"/>
  <c r="F143" i="2"/>
  <c r="G142" i="2"/>
  <c r="H125" i="2"/>
  <c r="G125" i="2"/>
  <c r="G124" i="2"/>
  <c r="H118" i="2"/>
  <c r="H117" i="2"/>
  <c r="H116" i="2"/>
  <c r="E99" i="2"/>
  <c r="D101" i="2"/>
  <c r="D102" i="2"/>
  <c r="D103" i="2"/>
  <c r="D104" i="2"/>
  <c r="D105" i="2" s="1"/>
  <c r="D106" i="2" s="1"/>
  <c r="D107" i="2" s="1"/>
  <c r="D108" i="2" s="1"/>
  <c r="D100" i="2"/>
  <c r="J84" i="2"/>
  <c r="F85" i="2"/>
  <c r="E85" i="2"/>
  <c r="G85" i="2" s="1"/>
  <c r="D86" i="2"/>
  <c r="E86" i="2" s="1"/>
  <c r="C69" i="2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B54" i="2"/>
  <c r="C55" i="2"/>
  <c r="D68" i="2" s="1"/>
  <c r="H64" i="2"/>
  <c r="I51" i="2" s="1"/>
  <c r="G53" i="2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K19" i="2"/>
  <c r="I20" i="2"/>
  <c r="I21" i="2" s="1"/>
  <c r="D13" i="2"/>
  <c r="D12" i="2"/>
  <c r="C9" i="2"/>
  <c r="D9" i="2" s="1"/>
  <c r="E9" i="2" s="1"/>
  <c r="F9" i="2" s="1"/>
  <c r="G9" i="2" s="1"/>
  <c r="H9" i="2" s="1"/>
  <c r="I9" i="2" s="1"/>
  <c r="J9" i="2" s="1"/>
  <c r="K9" i="2" s="1"/>
  <c r="D14" i="2" s="1"/>
  <c r="I22" i="2" l="1"/>
  <c r="K21" i="2"/>
  <c r="E68" i="2"/>
  <c r="G68" i="2" s="1"/>
  <c r="D69" i="2" s="1"/>
  <c r="I85" i="2"/>
  <c r="J85" i="2" s="1"/>
  <c r="D15" i="2"/>
  <c r="D87" i="2"/>
  <c r="F86" i="2"/>
  <c r="K20" i="2"/>
  <c r="G99" i="2" l="1"/>
  <c r="E69" i="2"/>
  <c r="G69" i="2" s="1"/>
  <c r="D70" i="2" s="1"/>
  <c r="E70" i="2" s="1"/>
  <c r="G70" i="2" s="1"/>
  <c r="D71" i="2" s="1"/>
  <c r="F87" i="2"/>
  <c r="M103" i="2" s="1"/>
  <c r="M105" i="2" s="1"/>
  <c r="E87" i="2"/>
  <c r="M104" i="2" s="1"/>
  <c r="D88" i="2"/>
  <c r="G86" i="2"/>
  <c r="I23" i="2"/>
  <c r="K22" i="2"/>
  <c r="E71" i="2" l="1"/>
  <c r="G71" i="2"/>
  <c r="D72" i="2" s="1"/>
  <c r="I24" i="2"/>
  <c r="K23" i="2"/>
  <c r="I86" i="2"/>
  <c r="J86" i="2" s="1"/>
  <c r="E88" i="2"/>
  <c r="F88" i="2"/>
  <c r="D89" i="2"/>
  <c r="G87" i="2"/>
  <c r="I87" i="2" s="1"/>
  <c r="J87" i="2" s="1"/>
  <c r="G101" i="2" s="1"/>
  <c r="G100" i="2" l="1"/>
  <c r="D90" i="2"/>
  <c r="E89" i="2"/>
  <c r="G89" i="2" s="1"/>
  <c r="I89" i="2" s="1"/>
  <c r="J89" i="2" s="1"/>
  <c r="G103" i="2" s="1"/>
  <c r="F89" i="2"/>
  <c r="G88" i="2"/>
  <c r="I88" i="2" s="1"/>
  <c r="J88" i="2" s="1"/>
  <c r="G102" i="2" s="1"/>
  <c r="I25" i="2"/>
  <c r="K24" i="2"/>
  <c r="E72" i="2"/>
  <c r="G72" i="2"/>
  <c r="D73" i="2" s="1"/>
  <c r="E73" i="2" l="1"/>
  <c r="G73" i="2"/>
  <c r="D74" i="2" s="1"/>
  <c r="E74" i="2" s="1"/>
  <c r="G74" i="2" s="1"/>
  <c r="D75" i="2" s="1"/>
  <c r="K25" i="2"/>
  <c r="I26" i="2"/>
  <c r="D91" i="2"/>
  <c r="F90" i="2"/>
  <c r="E90" i="2"/>
  <c r="G90" i="2" s="1"/>
  <c r="E75" i="2"/>
  <c r="G75" i="2" s="1"/>
  <c r="D76" i="2" s="1"/>
  <c r="I90" i="2" l="1"/>
  <c r="J90" i="2" s="1"/>
  <c r="D92" i="2"/>
  <c r="E91" i="2"/>
  <c r="F91" i="2"/>
  <c r="I27" i="2"/>
  <c r="K26" i="2"/>
  <c r="E76" i="2"/>
  <c r="G76" i="2" s="1"/>
  <c r="D77" i="2" s="1"/>
  <c r="G104" i="2" l="1"/>
  <c r="K27" i="2"/>
  <c r="I28" i="2"/>
  <c r="G91" i="2"/>
  <c r="D93" i="2"/>
  <c r="E92" i="2"/>
  <c r="F92" i="2"/>
  <c r="E77" i="2"/>
  <c r="G77" i="2" s="1"/>
  <c r="D78" i="2" s="1"/>
  <c r="G92" i="2" l="1"/>
  <c r="I92" i="2" s="1"/>
  <c r="J92" i="2" s="1"/>
  <c r="G106" i="2" s="1"/>
  <c r="D94" i="2"/>
  <c r="E93" i="2"/>
  <c r="F93" i="2"/>
  <c r="I91" i="2"/>
  <c r="J91" i="2" s="1"/>
  <c r="I29" i="2"/>
  <c r="K28" i="2"/>
  <c r="E78" i="2"/>
  <c r="G78" i="2" s="1"/>
  <c r="D79" i="2" s="1"/>
  <c r="G105" i="2" l="1"/>
  <c r="I30" i="2"/>
  <c r="K29" i="2"/>
  <c r="G93" i="2"/>
  <c r="I93" i="2" s="1"/>
  <c r="J93" i="2" s="1"/>
  <c r="G107" i="2" s="1"/>
  <c r="E94" i="2"/>
  <c r="F94" i="2"/>
  <c r="F95" i="2" s="1"/>
  <c r="E79" i="2"/>
  <c r="G79" i="2" s="1"/>
  <c r="D80" i="2" s="1"/>
  <c r="G94" i="2" l="1"/>
  <c r="E95" i="2"/>
  <c r="I31" i="2"/>
  <c r="K30" i="2"/>
  <c r="F19" i="2" s="1"/>
  <c r="E80" i="2"/>
  <c r="G80" i="2"/>
  <c r="I32" i="2" l="1"/>
  <c r="K31" i="2"/>
  <c r="I94" i="2"/>
  <c r="G95" i="2"/>
  <c r="I95" i="2" l="1"/>
  <c r="J94" i="2"/>
  <c r="I33" i="2"/>
  <c r="K32" i="2"/>
  <c r="G108" i="2" l="1"/>
  <c r="J95" i="2"/>
  <c r="F99" i="2" s="1"/>
  <c r="I34" i="2"/>
  <c r="K33" i="2"/>
  <c r="H99" i="2" l="1"/>
  <c r="E100" i="2" s="1"/>
  <c r="I35" i="2"/>
  <c r="K34" i="2"/>
  <c r="F100" i="2" l="1"/>
  <c r="I36" i="2"/>
  <c r="K35" i="2"/>
  <c r="H100" i="2" l="1"/>
  <c r="E101" i="2" s="1"/>
  <c r="I37" i="2"/>
  <c r="K36" i="2"/>
  <c r="F101" i="2" l="1"/>
  <c r="M99" i="2" s="1"/>
  <c r="I38" i="2"/>
  <c r="K37" i="2"/>
  <c r="M100" i="2" l="1"/>
  <c r="M101" i="2" s="1"/>
  <c r="H101" i="2"/>
  <c r="E102" i="2" s="1"/>
  <c r="I39" i="2"/>
  <c r="K38" i="2"/>
  <c r="F102" i="2" l="1"/>
  <c r="H102" i="2"/>
  <c r="E103" i="2" s="1"/>
  <c r="I40" i="2"/>
  <c r="K39" i="2"/>
  <c r="F103" i="2" l="1"/>
  <c r="H103" i="2" s="1"/>
  <c r="E104" i="2" s="1"/>
  <c r="I41" i="2"/>
  <c r="K40" i="2"/>
  <c r="F104" i="2" l="1"/>
  <c r="H104" i="2"/>
  <c r="E105" i="2" s="1"/>
  <c r="F105" i="2" s="1"/>
  <c r="H105" i="2" s="1"/>
  <c r="E106" i="2" s="1"/>
  <c r="I42" i="2"/>
  <c r="K41" i="2"/>
  <c r="F106" i="2" l="1"/>
  <c r="H106" i="2"/>
  <c r="E107" i="2" s="1"/>
  <c r="I43" i="2"/>
  <c r="K42" i="2"/>
  <c r="F107" i="2" l="1"/>
  <c r="H107" i="2"/>
  <c r="E108" i="2" s="1"/>
  <c r="I44" i="2"/>
  <c r="K43" i="2"/>
  <c r="F108" i="2" l="1"/>
  <c r="H108" i="2"/>
  <c r="I45" i="2"/>
  <c r="K45" i="2" s="1"/>
  <c r="K44" i="2"/>
  <c r="F20" i="2" l="1"/>
  <c r="F21" i="2" s="1"/>
</calcChain>
</file>

<file path=xl/sharedStrings.xml><?xml version="1.0" encoding="utf-8"?>
<sst xmlns="http://schemas.openxmlformats.org/spreadsheetml/2006/main" count="95" uniqueCount="83">
  <si>
    <t>DIPLOMATURA NIIF</t>
  </si>
  <si>
    <t>Info +51 959 818 593</t>
  </si>
  <si>
    <t>31 Julio: sólo asuntos prácticos</t>
  </si>
  <si>
    <t>EL VALOR PRESENTE EN LAS NIIF</t>
  </si>
  <si>
    <t>QUE ES EL VALOR PRESENTE?</t>
  </si>
  <si>
    <t>Las finanzas tienen hipótesis fundamentales:</t>
  </si>
  <si>
    <t>El ser humano toma decisiones racionales</t>
  </si>
  <si>
    <t>El calce financiero: activos de largo plazo con pasivos de largo plazo</t>
  </si>
  <si>
    <t>Un dólar hoy no es igual a Un dólar del mañana</t>
  </si>
  <si>
    <t xml:space="preserve"> T =0</t>
  </si>
  <si>
    <t>Tasa</t>
  </si>
  <si>
    <t>Importe</t>
  </si>
  <si>
    <t>Plazo</t>
  </si>
  <si>
    <t>VP</t>
  </si>
  <si>
    <t>Naturaleza</t>
  </si>
  <si>
    <t>Cual es la tasa</t>
  </si>
  <si>
    <t>Uso en la NIC 1: Presentación de EEFF</t>
  </si>
  <si>
    <t>Porción corto plazo</t>
  </si>
  <si>
    <t>Porción largo plazo</t>
  </si>
  <si>
    <t>Tasa efectiva</t>
  </si>
  <si>
    <t>Tasa?</t>
  </si>
  <si>
    <t xml:space="preserve">Tasa efectiva del préstamo, con la que se mide el costo </t>
  </si>
  <si>
    <t>amortizado</t>
  </si>
  <si>
    <t>Uso en la NIC 2: Inventarios</t>
  </si>
  <si>
    <t>Cuando se compra con crédito mayor a 12 meses</t>
  </si>
  <si>
    <t>Factura</t>
  </si>
  <si>
    <t>meses</t>
  </si>
  <si>
    <t>0</t>
  </si>
  <si>
    <t>Inventarios</t>
  </si>
  <si>
    <t>CxPagar</t>
  </si>
  <si>
    <t>D</t>
  </si>
  <si>
    <t>H</t>
  </si>
  <si>
    <t>SI</t>
  </si>
  <si>
    <t>CF</t>
  </si>
  <si>
    <t>PAGO</t>
  </si>
  <si>
    <t>SF</t>
  </si>
  <si>
    <t>Uso en la NIC 7 Flujos de Efectivo</t>
  </si>
  <si>
    <t>Prestamo</t>
  </si>
  <si>
    <t>Prin</t>
  </si>
  <si>
    <t>Int</t>
  </si>
  <si>
    <t>Cuota</t>
  </si>
  <si>
    <t>Oct</t>
  </si>
  <si>
    <t>Dic</t>
  </si>
  <si>
    <t>Nov</t>
  </si>
  <si>
    <t>S/GA</t>
  </si>
  <si>
    <t>Pago</t>
  </si>
  <si>
    <t>Flujos</t>
  </si>
  <si>
    <t>Comisión</t>
  </si>
  <si>
    <t>(+) CF</t>
  </si>
  <si>
    <t>(-)Pag</t>
  </si>
  <si>
    <t>Estado de flujos de efectivo</t>
  </si>
  <si>
    <t>Pago de interes</t>
  </si>
  <si>
    <t>Pago de principal</t>
  </si>
  <si>
    <t>NIC 8 : sirve para corregir errores</t>
  </si>
  <si>
    <t>Adopcion de NIIf a una empresa minera</t>
  </si>
  <si>
    <t>Necesitaba reconocer una provision por cierre de minas</t>
  </si>
  <si>
    <t>Plazo estimado:</t>
  </si>
  <si>
    <t>reservar probadas</t>
  </si>
  <si>
    <t>reservar probables</t>
  </si>
  <si>
    <t>reservar inferidas</t>
  </si>
  <si>
    <t>Desembolso estimado $</t>
  </si>
  <si>
    <t>Tasa libre de riesgo</t>
  </si>
  <si>
    <t>Tasa WACC</t>
  </si>
  <si>
    <t>Tasa deuda</t>
  </si>
  <si>
    <t>Tasa impuesto a la renta</t>
  </si>
  <si>
    <t>Valor presente</t>
  </si>
  <si>
    <t>NIC37</t>
  </si>
  <si>
    <t>Error</t>
  </si>
  <si>
    <t>NIC 12 IMPUESTOS DIFERIDOS</t>
  </si>
  <si>
    <t>ACTIVOS (PASIVOS) IRD SE PRESENTAN COMO</t>
  </si>
  <si>
    <t>PARTE DE LA PORCIÓN LARGO PLAZO</t>
  </si>
  <si>
    <t>Deben presentarse a valor presente</t>
  </si>
  <si>
    <t>Si</t>
  </si>
  <si>
    <t>No</t>
  </si>
  <si>
    <t>Respuesta oficial</t>
  </si>
  <si>
    <t>NOOOOOOOOOOOOOOOOOOOOOOOOOOOOOOO</t>
  </si>
  <si>
    <t>PRECIOS:</t>
  </si>
  <si>
    <t>LOBO SOLITARIO</t>
  </si>
  <si>
    <t>S/</t>
  </si>
  <si>
    <t>USD</t>
  </si>
  <si>
    <t>FIEL SEGUIDOR</t>
  </si>
  <si>
    <t>DOS POR UNO</t>
  </si>
  <si>
    <t>(DEBEN SER 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</si>
</sst>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4" fillId="0" borderId="0" xfId="0" applyFont="1"/>
    <xf numFmtId="0" fontId="9" fillId="5" borderId="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2" fillId="0" borderId="0" xfId="0" applyFont="1"/>
    <xf numFmtId="164" fontId="8" fillId="5" borderId="0" xfId="1" applyNumberFormat="1" applyFont="1" applyFill="1"/>
    <xf numFmtId="164" fontId="7" fillId="5" borderId="0" xfId="1" applyNumberFormat="1" applyFont="1" applyFill="1"/>
    <xf numFmtId="164" fontId="8" fillId="5" borderId="0" xfId="1" applyNumberFormat="1" applyFont="1" applyFill="1" applyAlignment="1">
      <alignment horizontal="left" indent="3"/>
    </xf>
    <xf numFmtId="164" fontId="8" fillId="7" borderId="0" xfId="1" applyNumberFormat="1" applyFont="1" applyFill="1"/>
    <xf numFmtId="164" fontId="8" fillId="5" borderId="0" xfId="1" applyNumberFormat="1" applyFont="1" applyFill="1" applyAlignment="1">
      <alignment horizontal="right"/>
    </xf>
    <xf numFmtId="10" fontId="8" fillId="5" borderId="0" xfId="2" applyNumberFormat="1" applyFont="1" applyFill="1"/>
    <xf numFmtId="164" fontId="10" fillId="7" borderId="0" xfId="1" applyNumberFormat="1" applyFont="1" applyFill="1"/>
    <xf numFmtId="164" fontId="8" fillId="8" borderId="0" xfId="1" applyNumberFormat="1" applyFont="1" applyFill="1" applyAlignment="1">
      <alignment horizontal="left" indent="3"/>
    </xf>
    <xf numFmtId="164" fontId="8" fillId="8" borderId="0" xfId="1" applyNumberFormat="1" applyFont="1" applyFill="1"/>
    <xf numFmtId="164" fontId="8" fillId="9" borderId="0" xfId="1" applyNumberFormat="1" applyFont="1" applyFill="1"/>
    <xf numFmtId="164" fontId="8" fillId="4" borderId="0" xfId="1" applyNumberFormat="1" applyFont="1" applyFill="1"/>
    <xf numFmtId="164" fontId="8" fillId="5" borderId="0" xfId="1" quotePrefix="1" applyNumberFormat="1" applyFont="1" applyFill="1" applyAlignment="1">
      <alignment horizontal="right"/>
    </xf>
    <xf numFmtId="10" fontId="8" fillId="4" borderId="0" xfId="2" applyNumberFormat="1" applyFont="1" applyFill="1"/>
    <xf numFmtId="164" fontId="8" fillId="5" borderId="0" xfId="1" applyNumberFormat="1" applyFont="1" applyFill="1" applyAlignment="1">
      <alignment horizontal="center"/>
    </xf>
    <xf numFmtId="43" fontId="8" fillId="5" borderId="0" xfId="1" applyFont="1" applyFill="1"/>
    <xf numFmtId="0" fontId="3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9" fontId="8" fillId="5" borderId="0" xfId="2" applyFont="1" applyFill="1"/>
    <xf numFmtId="164" fontId="8" fillId="10" borderId="0" xfId="1" applyNumberFormat="1" applyFont="1" applyFill="1"/>
    <xf numFmtId="164" fontId="8" fillId="11" borderId="0" xfId="1" applyNumberFormat="1" applyFont="1" applyFill="1"/>
    <xf numFmtId="10" fontId="11" fillId="12" borderId="0" xfId="2" applyNumberFormat="1" applyFont="1" applyFill="1"/>
    <xf numFmtId="164" fontId="11" fillId="12" borderId="0" xfId="1" applyNumberFormat="1" applyFont="1" applyFill="1"/>
    <xf numFmtId="164" fontId="8" fillId="2" borderId="0" xfId="1" applyNumberFormat="1" applyFont="1" applyFill="1"/>
    <xf numFmtId="164" fontId="7" fillId="2" borderId="0" xfId="1" applyNumberFormat="1" applyFont="1" applyFill="1"/>
    <xf numFmtId="164" fontId="12" fillId="5" borderId="0" xfId="1" applyNumberFormat="1" applyFont="1" applyFill="1"/>
    <xf numFmtId="0" fontId="13" fillId="0" borderId="0" xfId="0" applyFont="1"/>
    <xf numFmtId="164" fontId="12" fillId="5" borderId="0" xfId="1" quotePrefix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16</xdr:row>
      <xdr:rowOff>152400</xdr:rowOff>
    </xdr:from>
    <xdr:to>
      <xdr:col>12</xdr:col>
      <xdr:colOff>19050</xdr:colOff>
      <xdr:row>18</xdr:row>
      <xdr:rowOff>114300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9F1CF62B-0E93-A06C-42AE-28740D8CC1A1}"/>
            </a:ext>
          </a:extLst>
        </xdr:cNvPr>
        <xdr:cNvSpPr/>
      </xdr:nvSpPr>
      <xdr:spPr>
        <a:xfrm>
          <a:off x="9391650" y="4419600"/>
          <a:ext cx="561975" cy="6286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</xdr:col>
      <xdr:colOff>514350</xdr:colOff>
      <xdr:row>49</xdr:row>
      <xdr:rowOff>295275</xdr:rowOff>
    </xdr:from>
    <xdr:to>
      <xdr:col>2</xdr:col>
      <xdr:colOff>552450</xdr:colOff>
      <xdr:row>51</xdr:row>
      <xdr:rowOff>95250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5002CEA2-3260-5BB3-2A71-D715608C71CA}"/>
            </a:ext>
          </a:extLst>
        </xdr:cNvPr>
        <xdr:cNvSpPr/>
      </xdr:nvSpPr>
      <xdr:spPr>
        <a:xfrm>
          <a:off x="1971675" y="15563850"/>
          <a:ext cx="800100" cy="4667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B5C8-275A-485C-924A-36B5F1234C11}">
  <dimension ref="A1:G7"/>
  <sheetViews>
    <sheetView zoomScale="220" zoomScaleNormal="220" workbookViewId="0">
      <selection activeCell="E8" sqref="E8"/>
    </sheetView>
  </sheetViews>
  <sheetFormatPr baseColWidth="10" defaultRowHeight="15" x14ac:dyDescent="0.25"/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33.75" x14ac:dyDescent="0.5">
      <c r="A3" s="1"/>
      <c r="B3" s="22" t="s">
        <v>0</v>
      </c>
      <c r="C3" s="22"/>
      <c r="D3" s="22"/>
      <c r="E3" s="22"/>
      <c r="F3" s="22"/>
      <c r="G3" s="1"/>
    </row>
    <row r="4" spans="1:7" ht="21" x14ac:dyDescent="0.35">
      <c r="A4" s="1"/>
      <c r="B4" s="23" t="s">
        <v>2</v>
      </c>
      <c r="C4" s="23"/>
      <c r="D4" s="23"/>
      <c r="E4" s="23"/>
      <c r="F4" s="23"/>
      <c r="G4" s="1"/>
    </row>
    <row r="5" spans="1:7" ht="26.25" x14ac:dyDescent="0.4">
      <c r="A5" s="1"/>
      <c r="B5" s="24" t="s">
        <v>1</v>
      </c>
      <c r="C5" s="24"/>
      <c r="D5" s="24"/>
      <c r="E5" s="24"/>
      <c r="F5" s="2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</sheetData>
  <mergeCells count="3"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4E7F-26E5-4040-A2E1-759CB6EE1F56}">
  <dimension ref="A1:Q155"/>
  <sheetViews>
    <sheetView tabSelected="1" zoomScale="90" zoomScaleNormal="90" workbookViewId="0">
      <pane ySplit="7" topLeftCell="A150" activePane="bottomLeft" state="frozen"/>
      <selection pane="bottomLeft" activeCell="D155" sqref="D155"/>
    </sheetView>
  </sheetViews>
  <sheetFormatPr baseColWidth="10" defaultRowHeight="26.25" x14ac:dyDescent="0.4"/>
  <cols>
    <col min="1" max="1" width="21.85546875" style="7" bestFit="1" customWidth="1"/>
    <col min="2" max="5" width="11.42578125" style="7"/>
    <col min="6" max="6" width="12.85546875" style="7" bestFit="1" customWidth="1"/>
    <col min="7" max="7" width="13.28515625" style="7" bestFit="1" customWidth="1"/>
    <col min="8" max="8" width="11.42578125" style="7"/>
    <col min="9" max="9" width="12.85546875" style="7" bestFit="1" customWidth="1"/>
    <col min="10" max="17" width="11.42578125" style="7"/>
    <col min="18" max="16384" width="11.42578125" style="6"/>
  </cols>
  <sheetData>
    <row r="1" spans="1:17" s="2" customFormat="1" ht="47.25" thickBot="1" x14ac:dyDescent="0.75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hidden="1" x14ac:dyDescent="0.4"/>
    <row r="3" spans="1:17" x14ac:dyDescent="0.4">
      <c r="A3" s="7" t="s">
        <v>4</v>
      </c>
    </row>
    <row r="4" spans="1:17" hidden="1" x14ac:dyDescent="0.4">
      <c r="A4" s="8" t="s">
        <v>5</v>
      </c>
    </row>
    <row r="5" spans="1:17" hidden="1" x14ac:dyDescent="0.4">
      <c r="A5" s="9" t="s">
        <v>6</v>
      </c>
    </row>
    <row r="6" spans="1:17" hidden="1" x14ac:dyDescent="0.4">
      <c r="A6" s="9" t="s">
        <v>7</v>
      </c>
    </row>
    <row r="7" spans="1:17" x14ac:dyDescent="0.4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9" spans="1:17" x14ac:dyDescent="0.4">
      <c r="A9" s="11" t="s">
        <v>9</v>
      </c>
      <c r="B9" s="7">
        <v>1</v>
      </c>
      <c r="C9" s="7">
        <f t="shared" ref="C9:K9" si="0">+B9+1</f>
        <v>2</v>
      </c>
      <c r="D9" s="7">
        <f t="shared" si="0"/>
        <v>3</v>
      </c>
      <c r="E9" s="7">
        <f t="shared" si="0"/>
        <v>4</v>
      </c>
      <c r="F9" s="7">
        <f t="shared" si="0"/>
        <v>5</v>
      </c>
      <c r="G9" s="7">
        <f t="shared" si="0"/>
        <v>6</v>
      </c>
      <c r="H9" s="7">
        <f t="shared" si="0"/>
        <v>7</v>
      </c>
      <c r="I9" s="7">
        <f t="shared" si="0"/>
        <v>8</v>
      </c>
      <c r="J9" s="7">
        <f t="shared" si="0"/>
        <v>9</v>
      </c>
      <c r="K9" s="10">
        <f t="shared" si="0"/>
        <v>10</v>
      </c>
    </row>
    <row r="10" spans="1:17" x14ac:dyDescent="0.4">
      <c r="K10" s="7">
        <v>900</v>
      </c>
    </row>
    <row r="11" spans="1:17" x14ac:dyDescent="0.4">
      <c r="J11" s="7" t="s">
        <v>10</v>
      </c>
      <c r="K11" s="12">
        <v>0.01</v>
      </c>
    </row>
    <row r="12" spans="1:17" x14ac:dyDescent="0.4">
      <c r="B12" s="7" t="s">
        <v>11</v>
      </c>
      <c r="D12" s="7">
        <f>+K10</f>
        <v>900</v>
      </c>
      <c r="E12" s="7" t="s">
        <v>14</v>
      </c>
    </row>
    <row r="13" spans="1:17" x14ac:dyDescent="0.4">
      <c r="B13" s="7" t="s">
        <v>10</v>
      </c>
      <c r="D13" s="12">
        <f>+K11</f>
        <v>0.01</v>
      </c>
      <c r="E13" s="7" t="s">
        <v>15</v>
      </c>
    </row>
    <row r="14" spans="1:17" x14ac:dyDescent="0.4">
      <c r="B14" s="7" t="s">
        <v>12</v>
      </c>
      <c r="D14" s="7">
        <f>+K9</f>
        <v>10</v>
      </c>
    </row>
    <row r="15" spans="1:17" x14ac:dyDescent="0.4">
      <c r="B15" s="13" t="s">
        <v>13</v>
      </c>
      <c r="C15" s="13"/>
      <c r="D15" s="13">
        <f>D12/(1+D13)^D14</f>
        <v>814.75825922368483</v>
      </c>
    </row>
    <row r="18" spans="1:11" x14ac:dyDescent="0.4">
      <c r="A18" s="8" t="s">
        <v>16</v>
      </c>
      <c r="I18" s="7" t="s">
        <v>19</v>
      </c>
      <c r="K18" s="12">
        <v>0.01</v>
      </c>
    </row>
    <row r="19" spans="1:11" x14ac:dyDescent="0.4">
      <c r="B19" s="7" t="s">
        <v>17</v>
      </c>
      <c r="F19" s="7">
        <f>SUM(K19:K30)</f>
        <v>1125.507747348463</v>
      </c>
      <c r="I19" s="16">
        <v>1</v>
      </c>
      <c r="J19" s="16">
        <v>100</v>
      </c>
      <c r="K19" s="17">
        <f>J19/(1+$K$18)^I19</f>
        <v>99.009900990099013</v>
      </c>
    </row>
    <row r="20" spans="1:11" x14ac:dyDescent="0.4">
      <c r="B20" s="7" t="s">
        <v>18</v>
      </c>
      <c r="F20" s="7">
        <f>SUM(K31:K45)</f>
        <v>1230.4530114616173</v>
      </c>
      <c r="I20" s="16">
        <f>+I19+1</f>
        <v>2</v>
      </c>
      <c r="J20" s="16">
        <v>100</v>
      </c>
      <c r="K20" s="17">
        <f t="shared" ref="K20:K45" si="1">J20/(1+$K$18)^I20</f>
        <v>98.029604940692082</v>
      </c>
    </row>
    <row r="21" spans="1:11" x14ac:dyDescent="0.4">
      <c r="B21" s="15"/>
      <c r="C21" s="15"/>
      <c r="D21" s="15"/>
      <c r="E21" s="15"/>
      <c r="F21" s="15">
        <f>+F19+F20</f>
        <v>2355.9607588100803</v>
      </c>
      <c r="I21" s="16">
        <f t="shared" ref="I21:I45" si="2">+I20+1</f>
        <v>3</v>
      </c>
      <c r="J21" s="16">
        <v>100</v>
      </c>
      <c r="K21" s="17">
        <f t="shared" si="1"/>
        <v>97.059014792764458</v>
      </c>
    </row>
    <row r="22" spans="1:11" x14ac:dyDescent="0.4">
      <c r="I22" s="16">
        <f t="shared" si="2"/>
        <v>4</v>
      </c>
      <c r="J22" s="16">
        <v>100</v>
      </c>
      <c r="K22" s="17">
        <f t="shared" si="1"/>
        <v>96.098034448281624</v>
      </c>
    </row>
    <row r="23" spans="1:11" x14ac:dyDescent="0.4">
      <c r="A23" s="7" t="s">
        <v>20</v>
      </c>
      <c r="I23" s="16">
        <f t="shared" si="2"/>
        <v>5</v>
      </c>
      <c r="J23" s="16">
        <v>100</v>
      </c>
      <c r="K23" s="17">
        <f t="shared" si="1"/>
        <v>95.146568760674882</v>
      </c>
    </row>
    <row r="24" spans="1:11" x14ac:dyDescent="0.4">
      <c r="A24" s="7" t="s">
        <v>21</v>
      </c>
      <c r="I24" s="16">
        <f t="shared" si="2"/>
        <v>6</v>
      </c>
      <c r="J24" s="16">
        <v>100</v>
      </c>
      <c r="K24" s="17">
        <f t="shared" si="1"/>
        <v>94.204523525420655</v>
      </c>
    </row>
    <row r="25" spans="1:11" x14ac:dyDescent="0.4">
      <c r="A25" s="7" t="s">
        <v>22</v>
      </c>
      <c r="I25" s="16">
        <f t="shared" si="2"/>
        <v>7</v>
      </c>
      <c r="J25" s="16">
        <v>100</v>
      </c>
      <c r="K25" s="17">
        <f t="shared" si="1"/>
        <v>93.271805470713545</v>
      </c>
    </row>
    <row r="26" spans="1:11" x14ac:dyDescent="0.4">
      <c r="I26" s="16">
        <f t="shared" si="2"/>
        <v>8</v>
      </c>
      <c r="J26" s="16">
        <v>100</v>
      </c>
      <c r="K26" s="17">
        <f t="shared" si="1"/>
        <v>92.348322248231213</v>
      </c>
    </row>
    <row r="27" spans="1:11" x14ac:dyDescent="0.4">
      <c r="I27" s="16">
        <f t="shared" si="2"/>
        <v>9</v>
      </c>
      <c r="J27" s="16">
        <v>100</v>
      </c>
      <c r="K27" s="17">
        <f t="shared" si="1"/>
        <v>91.433982423991296</v>
      </c>
    </row>
    <row r="28" spans="1:11" x14ac:dyDescent="0.4">
      <c r="I28" s="16">
        <f t="shared" si="2"/>
        <v>10</v>
      </c>
      <c r="J28" s="16">
        <v>100</v>
      </c>
      <c r="K28" s="17">
        <f t="shared" si="1"/>
        <v>90.528695469298313</v>
      </c>
    </row>
    <row r="29" spans="1:11" x14ac:dyDescent="0.4">
      <c r="I29" s="16">
        <f t="shared" si="2"/>
        <v>11</v>
      </c>
      <c r="J29" s="16">
        <v>100</v>
      </c>
      <c r="K29" s="17">
        <f t="shared" si="1"/>
        <v>89.632371751780525</v>
      </c>
    </row>
    <row r="30" spans="1:11" x14ac:dyDescent="0.4">
      <c r="I30" s="16">
        <f t="shared" si="2"/>
        <v>12</v>
      </c>
      <c r="J30" s="16">
        <v>100</v>
      </c>
      <c r="K30" s="17">
        <f t="shared" si="1"/>
        <v>88.744922526515367</v>
      </c>
    </row>
    <row r="31" spans="1:11" x14ac:dyDescent="0.4">
      <c r="I31" s="7">
        <f t="shared" si="2"/>
        <v>13</v>
      </c>
      <c r="J31" s="7">
        <v>100</v>
      </c>
      <c r="K31" s="7">
        <f t="shared" si="1"/>
        <v>87.866259927242936</v>
      </c>
    </row>
    <row r="32" spans="1:11" x14ac:dyDescent="0.4">
      <c r="I32" s="7">
        <f t="shared" si="2"/>
        <v>14</v>
      </c>
      <c r="J32" s="7">
        <v>100</v>
      </c>
      <c r="K32" s="7">
        <f t="shared" si="1"/>
        <v>86.99629695766626</v>
      </c>
    </row>
    <row r="33" spans="1:11" x14ac:dyDescent="0.4">
      <c r="I33" s="7">
        <f t="shared" si="2"/>
        <v>15</v>
      </c>
      <c r="J33" s="7">
        <v>100</v>
      </c>
      <c r="K33" s="7">
        <f t="shared" si="1"/>
        <v>86.134947482837902</v>
      </c>
    </row>
    <row r="34" spans="1:11" x14ac:dyDescent="0.4">
      <c r="I34" s="7">
        <f t="shared" si="2"/>
        <v>16</v>
      </c>
      <c r="J34" s="7">
        <v>100</v>
      </c>
      <c r="K34" s="7">
        <f t="shared" si="1"/>
        <v>85.282126220631568</v>
      </c>
    </row>
    <row r="35" spans="1:11" x14ac:dyDescent="0.4">
      <c r="I35" s="7">
        <f t="shared" si="2"/>
        <v>17</v>
      </c>
      <c r="J35" s="7">
        <v>100</v>
      </c>
      <c r="K35" s="7">
        <f t="shared" si="1"/>
        <v>84.437748733298577</v>
      </c>
    </row>
    <row r="36" spans="1:11" x14ac:dyDescent="0.4">
      <c r="I36" s="7">
        <f t="shared" si="2"/>
        <v>18</v>
      </c>
      <c r="J36" s="7">
        <v>100</v>
      </c>
      <c r="K36" s="7">
        <f t="shared" si="1"/>
        <v>83.601731419107495</v>
      </c>
    </row>
    <row r="37" spans="1:11" x14ac:dyDescent="0.4">
      <c r="I37" s="7">
        <f t="shared" si="2"/>
        <v>19</v>
      </c>
      <c r="J37" s="7">
        <v>100</v>
      </c>
      <c r="K37" s="7">
        <f t="shared" si="1"/>
        <v>82.773991504066842</v>
      </c>
    </row>
    <row r="38" spans="1:11" x14ac:dyDescent="0.4">
      <c r="I38" s="7">
        <f t="shared" si="2"/>
        <v>20</v>
      </c>
      <c r="J38" s="7">
        <v>100</v>
      </c>
      <c r="K38" s="7">
        <f t="shared" si="1"/>
        <v>81.954447033729537</v>
      </c>
    </row>
    <row r="39" spans="1:11" x14ac:dyDescent="0.4">
      <c r="I39" s="7">
        <f t="shared" si="2"/>
        <v>21</v>
      </c>
      <c r="J39" s="7">
        <v>100</v>
      </c>
      <c r="K39" s="7">
        <f t="shared" si="1"/>
        <v>81.143016865078764</v>
      </c>
    </row>
    <row r="40" spans="1:11" x14ac:dyDescent="0.4">
      <c r="I40" s="7">
        <f t="shared" si="2"/>
        <v>22</v>
      </c>
      <c r="J40" s="7">
        <v>100</v>
      </c>
      <c r="K40" s="7">
        <f t="shared" si="1"/>
        <v>80.3396206584938</v>
      </c>
    </row>
    <row r="41" spans="1:11" x14ac:dyDescent="0.4">
      <c r="I41" s="7">
        <f t="shared" si="2"/>
        <v>23</v>
      </c>
      <c r="J41" s="7">
        <v>100</v>
      </c>
      <c r="K41" s="7">
        <f t="shared" si="1"/>
        <v>79.544178869795857</v>
      </c>
    </row>
    <row r="42" spans="1:11" x14ac:dyDescent="0.4">
      <c r="I42" s="7">
        <f t="shared" si="2"/>
        <v>24</v>
      </c>
      <c r="J42" s="7">
        <v>100</v>
      </c>
      <c r="K42" s="7">
        <f t="shared" si="1"/>
        <v>78.756612742372113</v>
      </c>
    </row>
    <row r="43" spans="1:11" x14ac:dyDescent="0.4">
      <c r="I43" s="7">
        <f t="shared" si="2"/>
        <v>25</v>
      </c>
      <c r="J43" s="7">
        <v>100</v>
      </c>
      <c r="K43" s="7">
        <f t="shared" si="1"/>
        <v>77.976844299378328</v>
      </c>
    </row>
    <row r="44" spans="1:11" x14ac:dyDescent="0.4">
      <c r="I44" s="7">
        <f t="shared" si="2"/>
        <v>26</v>
      </c>
      <c r="J44" s="7">
        <v>100</v>
      </c>
      <c r="K44" s="7">
        <f t="shared" si="1"/>
        <v>77.204796336018148</v>
      </c>
    </row>
    <row r="45" spans="1:11" x14ac:dyDescent="0.4">
      <c r="I45" s="7">
        <f t="shared" si="2"/>
        <v>27</v>
      </c>
      <c r="J45" s="7">
        <v>100</v>
      </c>
      <c r="K45" s="7">
        <f t="shared" si="1"/>
        <v>76.440392411899182</v>
      </c>
    </row>
    <row r="48" spans="1:11" x14ac:dyDescent="0.4">
      <c r="A48" s="8" t="s">
        <v>23</v>
      </c>
    </row>
    <row r="49" spans="1:9" x14ac:dyDescent="0.4">
      <c r="A49" s="7" t="s">
        <v>24</v>
      </c>
    </row>
    <row r="51" spans="1:9" x14ac:dyDescent="0.4">
      <c r="A51" s="7" t="s">
        <v>25</v>
      </c>
      <c r="B51" s="7">
        <v>900</v>
      </c>
      <c r="G51" s="18" t="s">
        <v>27</v>
      </c>
      <c r="H51" s="7">
        <v>800</v>
      </c>
      <c r="I51" s="19">
        <f>IRR(H51:H64)</f>
        <v>9.1014016647825713E-3</v>
      </c>
    </row>
    <row r="52" spans="1:9" x14ac:dyDescent="0.4">
      <c r="A52" s="7" t="s">
        <v>12</v>
      </c>
      <c r="B52" s="7">
        <v>13</v>
      </c>
      <c r="C52" s="7" t="s">
        <v>26</v>
      </c>
      <c r="G52" s="7">
        <v>1</v>
      </c>
      <c r="H52" s="7">
        <v>0</v>
      </c>
    </row>
    <row r="53" spans="1:9" x14ac:dyDescent="0.4">
      <c r="B53" s="20" t="s">
        <v>30</v>
      </c>
      <c r="C53" s="20" t="s">
        <v>31</v>
      </c>
      <c r="G53" s="7">
        <f>+G52+1</f>
        <v>2</v>
      </c>
      <c r="H53" s="7">
        <v>0</v>
      </c>
    </row>
    <row r="54" spans="1:9" x14ac:dyDescent="0.4">
      <c r="A54" s="7" t="s">
        <v>28</v>
      </c>
      <c r="B54" s="7">
        <f>+H51</f>
        <v>800</v>
      </c>
      <c r="G54" s="7">
        <f t="shared" ref="G54:G64" si="3">+G53+1</f>
        <v>3</v>
      </c>
      <c r="H54" s="7">
        <v>0</v>
      </c>
    </row>
    <row r="55" spans="1:9" x14ac:dyDescent="0.4">
      <c r="A55" s="7" t="s">
        <v>29</v>
      </c>
      <c r="C55" s="7">
        <f>+B54</f>
        <v>800</v>
      </c>
      <c r="G55" s="7">
        <f t="shared" si="3"/>
        <v>4</v>
      </c>
      <c r="H55" s="7">
        <v>0</v>
      </c>
    </row>
    <row r="56" spans="1:9" x14ac:dyDescent="0.4">
      <c r="G56" s="7">
        <f t="shared" si="3"/>
        <v>5</v>
      </c>
      <c r="H56" s="7">
        <v>0</v>
      </c>
    </row>
    <row r="57" spans="1:9" x14ac:dyDescent="0.4">
      <c r="G57" s="7">
        <f t="shared" si="3"/>
        <v>6</v>
      </c>
      <c r="H57" s="7">
        <v>0</v>
      </c>
    </row>
    <row r="58" spans="1:9" x14ac:dyDescent="0.4">
      <c r="G58" s="7">
        <f t="shared" si="3"/>
        <v>7</v>
      </c>
      <c r="H58" s="7">
        <v>0</v>
      </c>
    </row>
    <row r="59" spans="1:9" x14ac:dyDescent="0.4">
      <c r="G59" s="7">
        <f t="shared" si="3"/>
        <v>8</v>
      </c>
      <c r="H59" s="7">
        <v>0</v>
      </c>
    </row>
    <row r="60" spans="1:9" x14ac:dyDescent="0.4">
      <c r="G60" s="7">
        <f t="shared" si="3"/>
        <v>9</v>
      </c>
      <c r="H60" s="7">
        <v>0</v>
      </c>
    </row>
    <row r="61" spans="1:9" x14ac:dyDescent="0.4">
      <c r="G61" s="7">
        <f t="shared" si="3"/>
        <v>10</v>
      </c>
      <c r="H61" s="7">
        <v>0</v>
      </c>
    </row>
    <row r="62" spans="1:9" x14ac:dyDescent="0.4">
      <c r="G62" s="7">
        <f t="shared" si="3"/>
        <v>11</v>
      </c>
      <c r="H62" s="7">
        <v>0</v>
      </c>
    </row>
    <row r="63" spans="1:9" x14ac:dyDescent="0.4">
      <c r="G63" s="7">
        <f t="shared" si="3"/>
        <v>12</v>
      </c>
      <c r="H63" s="7">
        <v>0</v>
      </c>
    </row>
    <row r="64" spans="1:9" x14ac:dyDescent="0.4">
      <c r="G64" s="7">
        <f t="shared" si="3"/>
        <v>13</v>
      </c>
      <c r="H64" s="7">
        <f>-B51</f>
        <v>-900</v>
      </c>
    </row>
    <row r="67" spans="3:7" x14ac:dyDescent="0.4">
      <c r="D67" s="7" t="s">
        <v>32</v>
      </c>
      <c r="E67" s="7" t="s">
        <v>33</v>
      </c>
      <c r="F67" s="7" t="s">
        <v>34</v>
      </c>
      <c r="G67" s="7" t="s">
        <v>35</v>
      </c>
    </row>
    <row r="68" spans="3:7" x14ac:dyDescent="0.4">
      <c r="C68" s="7">
        <v>1</v>
      </c>
      <c r="D68" s="7">
        <f>+C55</f>
        <v>800</v>
      </c>
      <c r="E68" s="21">
        <f>+D68*$I$51</f>
        <v>7.281121331826057</v>
      </c>
      <c r="F68" s="7">
        <v>0</v>
      </c>
      <c r="G68" s="7">
        <f>+D68+E68+F68</f>
        <v>807.28112133182606</v>
      </c>
    </row>
    <row r="69" spans="3:7" x14ac:dyDescent="0.4">
      <c r="C69" s="7">
        <f>+C68+1</f>
        <v>2</v>
      </c>
      <c r="D69" s="7">
        <f>+G68</f>
        <v>807.28112133182606</v>
      </c>
      <c r="E69" s="21">
        <f>+D69*$I$51</f>
        <v>7.3473897416370226</v>
      </c>
      <c r="F69" s="7">
        <v>0</v>
      </c>
      <c r="G69" s="7">
        <f>+D69+E69+F69</f>
        <v>814.62851107346307</v>
      </c>
    </row>
    <row r="70" spans="3:7" x14ac:dyDescent="0.4">
      <c r="C70" s="7">
        <f t="shared" ref="C70:C80" si="4">+C69+1</f>
        <v>3</v>
      </c>
      <c r="D70" s="7">
        <f t="shared" ref="D70:D80" si="5">+G69</f>
        <v>814.62851107346307</v>
      </c>
      <c r="E70" s="21">
        <f t="shared" ref="E70:E80" si="6">+D70*$I$51</f>
        <v>7.4142612868633639</v>
      </c>
      <c r="F70" s="7">
        <v>0</v>
      </c>
      <c r="G70" s="7">
        <f t="shared" ref="G70:G80" si="7">+D70+E70+F70</f>
        <v>822.04277236032647</v>
      </c>
    </row>
    <row r="71" spans="3:7" x14ac:dyDescent="0.4">
      <c r="C71" s="7">
        <f t="shared" si="4"/>
        <v>4</v>
      </c>
      <c r="D71" s="7">
        <f t="shared" si="5"/>
        <v>822.04277236032647</v>
      </c>
      <c r="E71" s="21">
        <f t="shared" si="6"/>
        <v>7.4817414568827552</v>
      </c>
      <c r="F71" s="7">
        <v>0</v>
      </c>
      <c r="G71" s="7">
        <f t="shared" si="7"/>
        <v>829.52451381720925</v>
      </c>
    </row>
    <row r="72" spans="3:7" x14ac:dyDescent="0.4">
      <c r="C72" s="7">
        <f t="shared" si="4"/>
        <v>5</v>
      </c>
      <c r="D72" s="7">
        <f t="shared" si="5"/>
        <v>829.52451381720925</v>
      </c>
      <c r="E72" s="21">
        <f t="shared" si="6"/>
        <v>7.5498357910339013</v>
      </c>
      <c r="F72" s="7">
        <v>0</v>
      </c>
      <c r="G72" s="7">
        <f t="shared" si="7"/>
        <v>837.07434960824321</v>
      </c>
    </row>
    <row r="73" spans="3:7" x14ac:dyDescent="0.4">
      <c r="C73" s="7">
        <f t="shared" si="4"/>
        <v>6</v>
      </c>
      <c r="D73" s="7">
        <f t="shared" si="5"/>
        <v>837.07434960824321</v>
      </c>
      <c r="E73" s="21">
        <f t="shared" si="6"/>
        <v>7.6185498790712529</v>
      </c>
      <c r="F73" s="7">
        <v>0</v>
      </c>
      <c r="G73" s="7">
        <f t="shared" si="7"/>
        <v>844.69289948731443</v>
      </c>
    </row>
    <row r="74" spans="3:7" x14ac:dyDescent="0.4">
      <c r="C74" s="7">
        <f t="shared" si="4"/>
        <v>7</v>
      </c>
      <c r="D74" s="7">
        <f t="shared" si="5"/>
        <v>844.69289948731443</v>
      </c>
      <c r="E74" s="21">
        <f t="shared" si="6"/>
        <v>7.6878893616238608</v>
      </c>
      <c r="F74" s="7">
        <v>0</v>
      </c>
      <c r="G74" s="7">
        <f t="shared" si="7"/>
        <v>852.38078884893832</v>
      </c>
    </row>
    <row r="75" spans="3:7" x14ac:dyDescent="0.4">
      <c r="C75" s="7">
        <f t="shared" si="4"/>
        <v>8</v>
      </c>
      <c r="D75" s="7">
        <f t="shared" si="5"/>
        <v>852.38078884893832</v>
      </c>
      <c r="E75" s="21">
        <f t="shared" si="6"/>
        <v>7.7578599306584088</v>
      </c>
      <c r="F75" s="7">
        <v>0</v>
      </c>
      <c r="G75" s="7">
        <f t="shared" si="7"/>
        <v>860.13864877959668</v>
      </c>
    </row>
    <row r="76" spans="3:7" x14ac:dyDescent="0.4">
      <c r="C76" s="7">
        <f t="shared" si="4"/>
        <v>9</v>
      </c>
      <c r="D76" s="7">
        <f t="shared" si="5"/>
        <v>860.13864877959668</v>
      </c>
      <c r="E76" s="21">
        <f t="shared" si="6"/>
        <v>7.8284673299464522</v>
      </c>
      <c r="F76" s="7">
        <v>0</v>
      </c>
      <c r="G76" s="7">
        <f t="shared" si="7"/>
        <v>867.9671161095431</v>
      </c>
    </row>
    <row r="77" spans="3:7" x14ac:dyDescent="0.4">
      <c r="C77" s="7">
        <f t="shared" si="4"/>
        <v>10</v>
      </c>
      <c r="D77" s="7">
        <f t="shared" si="5"/>
        <v>867.9671161095431</v>
      </c>
      <c r="E77" s="21">
        <f t="shared" si="6"/>
        <v>7.8997173555359232</v>
      </c>
      <c r="F77" s="7">
        <v>0</v>
      </c>
      <c r="G77" s="7">
        <f t="shared" si="7"/>
        <v>875.86683346507903</v>
      </c>
    </row>
    <row r="78" spans="3:7" x14ac:dyDescent="0.4">
      <c r="C78" s="7">
        <f t="shared" si="4"/>
        <v>11</v>
      </c>
      <c r="D78" s="7">
        <f t="shared" si="5"/>
        <v>875.86683346507903</v>
      </c>
      <c r="E78" s="21">
        <f t="shared" si="6"/>
        <v>7.9716158562269097</v>
      </c>
      <c r="F78" s="7">
        <v>0</v>
      </c>
      <c r="G78" s="7">
        <f t="shared" si="7"/>
        <v>883.83844932130592</v>
      </c>
    </row>
    <row r="79" spans="3:7" x14ac:dyDescent="0.4">
      <c r="C79" s="7">
        <f t="shared" si="4"/>
        <v>12</v>
      </c>
      <c r="D79" s="7">
        <f t="shared" si="5"/>
        <v>883.83844932130592</v>
      </c>
      <c r="E79" s="21">
        <f t="shared" si="6"/>
        <v>8.0441687340517802</v>
      </c>
      <c r="F79" s="7">
        <v>0</v>
      </c>
      <c r="G79" s="7">
        <f t="shared" si="7"/>
        <v>891.88261805535774</v>
      </c>
    </row>
    <row r="80" spans="3:7" x14ac:dyDescent="0.4">
      <c r="C80" s="7">
        <f t="shared" si="4"/>
        <v>13</v>
      </c>
      <c r="D80" s="7">
        <f t="shared" si="5"/>
        <v>891.88261805535774</v>
      </c>
      <c r="E80" s="21">
        <f t="shared" si="6"/>
        <v>8.1173819447596713</v>
      </c>
      <c r="F80" s="7">
        <v>-900</v>
      </c>
      <c r="G80" s="7">
        <f t="shared" si="7"/>
        <v>1.1743850336642936E-10</v>
      </c>
    </row>
    <row r="82" spans="1:11" x14ac:dyDescent="0.4">
      <c r="A82" s="8" t="s">
        <v>36</v>
      </c>
    </row>
    <row r="83" spans="1:11" x14ac:dyDescent="0.4">
      <c r="E83" s="7" t="s">
        <v>38</v>
      </c>
      <c r="F83" s="7" t="s">
        <v>39</v>
      </c>
      <c r="G83" s="7" t="s">
        <v>40</v>
      </c>
      <c r="H83" s="7" t="s">
        <v>44</v>
      </c>
      <c r="I83" s="7" t="s">
        <v>45</v>
      </c>
      <c r="J83" s="7" t="s">
        <v>46</v>
      </c>
    </row>
    <row r="84" spans="1:11" x14ac:dyDescent="0.4">
      <c r="D84" s="18" t="s">
        <v>27</v>
      </c>
      <c r="J84" s="7">
        <f>B85*(1-B88)</f>
        <v>810</v>
      </c>
    </row>
    <row r="85" spans="1:11" x14ac:dyDescent="0.4">
      <c r="A85" s="7" t="s">
        <v>37</v>
      </c>
      <c r="B85" s="7">
        <v>900</v>
      </c>
      <c r="C85" s="7" t="s">
        <v>41</v>
      </c>
      <c r="D85" s="26">
        <v>1</v>
      </c>
      <c r="E85" s="26">
        <f>-PPMT($B$86,D85,$B$87,$B$85,0,0)</f>
        <v>86.023868896054211</v>
      </c>
      <c r="F85" s="26">
        <f>-IPMT($B$86,D85,$B$87,$B$85,0,0)</f>
        <v>9</v>
      </c>
      <c r="G85" s="27">
        <f>+E85+F85</f>
        <v>95.023868896054211</v>
      </c>
      <c r="H85" s="17">
        <v>5</v>
      </c>
      <c r="I85" s="27">
        <f>+G85+H85</f>
        <v>100.02386889605421</v>
      </c>
      <c r="J85" s="7">
        <f>-I85</f>
        <v>-100.02386889605421</v>
      </c>
    </row>
    <row r="86" spans="1:11" x14ac:dyDescent="0.4">
      <c r="A86" s="7" t="s">
        <v>10</v>
      </c>
      <c r="B86" s="28">
        <v>0.01</v>
      </c>
      <c r="C86" s="7" t="s">
        <v>43</v>
      </c>
      <c r="D86" s="26">
        <f>+D85+1</f>
        <v>2</v>
      </c>
      <c r="E86" s="26">
        <f>-PPMT($B$86,D86,$B$87,$B$85,0,0)</f>
        <v>86.88410758501476</v>
      </c>
      <c r="F86" s="26">
        <f t="shared" ref="F86:F94" si="8">-IPMT($B$86,D86,$B$87,$B$85,0,0)</f>
        <v>8.1397613110394591</v>
      </c>
      <c r="G86" s="27">
        <f t="shared" ref="G86:G94" si="9">+E86+F86</f>
        <v>95.023868896054225</v>
      </c>
      <c r="H86" s="17">
        <v>5</v>
      </c>
      <c r="I86" s="27">
        <f>+G86+H86</f>
        <v>100.02386889605422</v>
      </c>
      <c r="J86" s="7">
        <f t="shared" ref="J86:J94" si="10">-I86</f>
        <v>-100.02386889605422</v>
      </c>
    </row>
    <row r="87" spans="1:11" x14ac:dyDescent="0.4">
      <c r="A87" s="7" t="s">
        <v>12</v>
      </c>
      <c r="B87" s="7">
        <v>10</v>
      </c>
      <c r="C87" s="7" t="s">
        <v>42</v>
      </c>
      <c r="D87" s="26">
        <f t="shared" ref="D87:D94" si="11">+D86+1</f>
        <v>3</v>
      </c>
      <c r="E87" s="26">
        <f>-PPMT($B$86,D87,$B$87,$B$85,0,0)</f>
        <v>87.752948660864902</v>
      </c>
      <c r="F87" s="26">
        <f t="shared" si="8"/>
        <v>7.2709202351893101</v>
      </c>
      <c r="G87" s="27">
        <f t="shared" si="9"/>
        <v>95.023868896054211</v>
      </c>
      <c r="H87" s="17">
        <v>5</v>
      </c>
      <c r="I87" s="27">
        <f>+G87+H87</f>
        <v>100.02386889605421</v>
      </c>
      <c r="J87" s="7">
        <f t="shared" si="10"/>
        <v>-100.02386889605421</v>
      </c>
    </row>
    <row r="88" spans="1:11" x14ac:dyDescent="0.4">
      <c r="A88" s="7" t="s">
        <v>47</v>
      </c>
      <c r="B88" s="25">
        <v>0.1</v>
      </c>
      <c r="D88" s="7">
        <f t="shared" si="11"/>
        <v>4</v>
      </c>
      <c r="E88" s="7">
        <f>-PPMT($B$86,D88,$B$87,$B$85,0,0)</f>
        <v>88.630478147473553</v>
      </c>
      <c r="F88" s="7">
        <f t="shared" si="8"/>
        <v>6.3933907485806607</v>
      </c>
      <c r="G88" s="7">
        <f t="shared" si="9"/>
        <v>95.023868896054211</v>
      </c>
      <c r="H88" s="7">
        <v>5</v>
      </c>
      <c r="I88" s="7">
        <f>+G88+H88</f>
        <v>100.02386889605421</v>
      </c>
      <c r="J88" s="7">
        <f t="shared" si="10"/>
        <v>-100.02386889605421</v>
      </c>
    </row>
    <row r="89" spans="1:11" x14ac:dyDescent="0.4">
      <c r="D89" s="7">
        <f t="shared" si="11"/>
        <v>5</v>
      </c>
      <c r="E89" s="7">
        <f>-PPMT($B$86,D89,$B$87,$B$85,0,0)</f>
        <v>89.516782928948288</v>
      </c>
      <c r="F89" s="7">
        <f t="shared" si="8"/>
        <v>5.5070859671059251</v>
      </c>
      <c r="G89" s="7">
        <f t="shared" si="9"/>
        <v>95.023868896054211</v>
      </c>
      <c r="H89" s="7">
        <v>5</v>
      </c>
      <c r="I89" s="7">
        <f>+G89+H89</f>
        <v>100.02386889605421</v>
      </c>
      <c r="J89" s="7">
        <f t="shared" si="10"/>
        <v>-100.02386889605421</v>
      </c>
    </row>
    <row r="90" spans="1:11" x14ac:dyDescent="0.4">
      <c r="D90" s="7">
        <f t="shared" si="11"/>
        <v>6</v>
      </c>
      <c r="E90" s="7">
        <f>-PPMT($B$86,D90,$B$87,$B$85,0,0)</f>
        <v>90.411950758237765</v>
      </c>
      <c r="F90" s="7">
        <f t="shared" si="8"/>
        <v>4.611918137816442</v>
      </c>
      <c r="G90" s="7">
        <f t="shared" si="9"/>
        <v>95.023868896054211</v>
      </c>
      <c r="H90" s="7">
        <v>5</v>
      </c>
      <c r="I90" s="7">
        <f>+G90+H90</f>
        <v>100.02386889605421</v>
      </c>
      <c r="J90" s="7">
        <f t="shared" si="10"/>
        <v>-100.02386889605421</v>
      </c>
    </row>
    <row r="91" spans="1:11" x14ac:dyDescent="0.4">
      <c r="D91" s="7">
        <f t="shared" si="11"/>
        <v>7</v>
      </c>
      <c r="E91" s="7">
        <f>-PPMT($B$86,D91,$B$87,$B$85,0,0)</f>
        <v>91.316070265820144</v>
      </c>
      <c r="F91" s="7">
        <f t="shared" si="8"/>
        <v>3.707798630234064</v>
      </c>
      <c r="G91" s="7">
        <f t="shared" si="9"/>
        <v>95.023868896054211</v>
      </c>
      <c r="H91" s="7">
        <v>5</v>
      </c>
      <c r="I91" s="7">
        <f>+G91+H91</f>
        <v>100.02386889605421</v>
      </c>
      <c r="J91" s="7">
        <f t="shared" si="10"/>
        <v>-100.02386889605421</v>
      </c>
    </row>
    <row r="92" spans="1:11" x14ac:dyDescent="0.4">
      <c r="D92" s="7">
        <f t="shared" si="11"/>
        <v>8</v>
      </c>
      <c r="E92" s="7">
        <f>-PPMT($B$86,D92,$B$87,$B$85,0,0)</f>
        <v>92.229230968478348</v>
      </c>
      <c r="F92" s="7">
        <f t="shared" si="8"/>
        <v>2.794637927575863</v>
      </c>
      <c r="G92" s="7">
        <f t="shared" si="9"/>
        <v>95.023868896054211</v>
      </c>
      <c r="H92" s="7">
        <v>5</v>
      </c>
      <c r="I92" s="7">
        <f>+G92+H92</f>
        <v>100.02386889605421</v>
      </c>
      <c r="J92" s="7">
        <f t="shared" si="10"/>
        <v>-100.02386889605421</v>
      </c>
    </row>
    <row r="93" spans="1:11" x14ac:dyDescent="0.4">
      <c r="D93" s="7">
        <f t="shared" si="11"/>
        <v>9</v>
      </c>
      <c r="E93" s="7">
        <f>-PPMT($B$86,D93,$B$87,$B$85,0,0)</f>
        <v>93.15152327816314</v>
      </c>
      <c r="F93" s="7">
        <f t="shared" si="8"/>
        <v>1.8723456178910796</v>
      </c>
      <c r="G93" s="7">
        <f t="shared" si="9"/>
        <v>95.023868896054225</v>
      </c>
      <c r="H93" s="7">
        <v>5</v>
      </c>
      <c r="I93" s="7">
        <f>+G93+H93</f>
        <v>100.02386889605422</v>
      </c>
      <c r="J93" s="7">
        <f t="shared" si="10"/>
        <v>-100.02386889605422</v>
      </c>
    </row>
    <row r="94" spans="1:11" x14ac:dyDescent="0.4">
      <c r="D94" s="7">
        <f t="shared" si="11"/>
        <v>10</v>
      </c>
      <c r="E94" s="7">
        <f>-PPMT($B$86,D94,$B$87,$B$85,0,0)</f>
        <v>94.08303851094476</v>
      </c>
      <c r="F94" s="7">
        <f t="shared" si="8"/>
        <v>0.94083038510944772</v>
      </c>
      <c r="G94" s="7">
        <f t="shared" si="9"/>
        <v>95.023868896054211</v>
      </c>
      <c r="H94" s="7">
        <v>5</v>
      </c>
      <c r="I94" s="7">
        <f>+G94+H94</f>
        <v>100.02386889605421</v>
      </c>
      <c r="J94" s="7">
        <f t="shared" si="10"/>
        <v>-100.02386889605421</v>
      </c>
    </row>
    <row r="95" spans="1:11" x14ac:dyDescent="0.4">
      <c r="E95" s="7">
        <f>SUM(E85:E94)</f>
        <v>899.99999999999989</v>
      </c>
      <c r="F95" s="7">
        <f>SUM(F85:F94)</f>
        <v>50.238688960542255</v>
      </c>
      <c r="G95" s="7">
        <f>SUM(G85:G94)</f>
        <v>950.23868896054194</v>
      </c>
      <c r="I95" s="7">
        <f>SUM(I85:I94)</f>
        <v>1000.2386889605419</v>
      </c>
      <c r="J95" s="28">
        <f>IRR(J84:J94)</f>
        <v>4.0318098716033202E-2</v>
      </c>
      <c r="K95" s="8" t="s">
        <v>19</v>
      </c>
    </row>
    <row r="98" spans="1:13" x14ac:dyDescent="0.4">
      <c r="E98" s="20" t="s">
        <v>32</v>
      </c>
      <c r="F98" s="20" t="s">
        <v>48</v>
      </c>
      <c r="G98" s="20" t="s">
        <v>49</v>
      </c>
      <c r="H98" s="20" t="s">
        <v>35</v>
      </c>
      <c r="J98" s="30" t="s">
        <v>50</v>
      </c>
      <c r="K98" s="30"/>
      <c r="L98" s="30"/>
      <c r="M98" s="30"/>
    </row>
    <row r="99" spans="1:13" x14ac:dyDescent="0.4">
      <c r="D99" s="29">
        <v>1</v>
      </c>
      <c r="E99" s="29">
        <f>+J84</f>
        <v>810</v>
      </c>
      <c r="F99" s="29">
        <f>+E99*$J$95</f>
        <v>32.657659959986894</v>
      </c>
      <c r="G99" s="29">
        <f>+J85</f>
        <v>-100.02386889605421</v>
      </c>
      <c r="H99" s="29">
        <f>+E99+F99+G99</f>
        <v>742.63379106393268</v>
      </c>
      <c r="J99" s="7" t="s">
        <v>51</v>
      </c>
      <c r="M99" s="7">
        <f>-SUM(F99:F101)</f>
        <v>-89.715240414699153</v>
      </c>
    </row>
    <row r="100" spans="1:13" x14ac:dyDescent="0.4">
      <c r="D100" s="29">
        <f>+D99+1</f>
        <v>2</v>
      </c>
      <c r="E100" s="29">
        <f>+H99</f>
        <v>742.63379106393268</v>
      </c>
      <c r="F100" s="29">
        <f>+E100*$J$95</f>
        <v>29.941582497977613</v>
      </c>
      <c r="G100" s="29">
        <f>+J86</f>
        <v>-100.02386889605422</v>
      </c>
      <c r="H100" s="29">
        <f>+E100+F100+G100</f>
        <v>672.5515046658561</v>
      </c>
      <c r="J100" s="7" t="s">
        <v>52</v>
      </c>
      <c r="M100" s="7">
        <f>SUM(G99:G101)-M99</f>
        <v>-210.35636627346349</v>
      </c>
    </row>
    <row r="101" spans="1:13" x14ac:dyDescent="0.4">
      <c r="D101" s="29">
        <f t="shared" ref="D101:D108" si="12">+D100+1</f>
        <v>3</v>
      </c>
      <c r="E101" s="29">
        <f>+H100</f>
        <v>672.5515046658561</v>
      </c>
      <c r="F101" s="29">
        <f>+E101*$J$95</f>
        <v>27.115997956734649</v>
      </c>
      <c r="G101" s="29">
        <f>+J87</f>
        <v>-100.02386889605421</v>
      </c>
      <c r="H101" s="29">
        <f>+E101+F101+G101</f>
        <v>599.64363372653656</v>
      </c>
      <c r="M101" s="8">
        <f>+M99+M100</f>
        <v>-300.07160668816266</v>
      </c>
    </row>
    <row r="102" spans="1:13" x14ac:dyDescent="0.4">
      <c r="D102" s="7">
        <f t="shared" si="12"/>
        <v>4</v>
      </c>
      <c r="E102" s="7">
        <f t="shared" ref="E102:E108" si="13">+H101</f>
        <v>599.64363372653656</v>
      </c>
      <c r="F102" s="7">
        <f t="shared" ref="F102:F108" si="14">+E102*$J$95</f>
        <v>24.176491219027358</v>
      </c>
      <c r="G102" s="7">
        <f t="shared" ref="G102:G108" si="15">+J88</f>
        <v>-100.02386889605421</v>
      </c>
      <c r="H102" s="7">
        <f t="shared" ref="H102:H108" si="16">+E102+F102+G102</f>
        <v>523.79625604950979</v>
      </c>
      <c r="J102" s="30" t="s">
        <v>50</v>
      </c>
      <c r="K102" s="30"/>
      <c r="L102" s="30"/>
      <c r="M102" s="30"/>
    </row>
    <row r="103" spans="1:13" x14ac:dyDescent="0.4">
      <c r="D103" s="7">
        <f t="shared" si="12"/>
        <v>5</v>
      </c>
      <c r="E103" s="7">
        <f t="shared" si="13"/>
        <v>523.79625604950979</v>
      </c>
      <c r="F103" s="7">
        <f t="shared" si="14"/>
        <v>21.11846915849274</v>
      </c>
      <c r="G103" s="7">
        <f t="shared" si="15"/>
        <v>-100.02386889605421</v>
      </c>
      <c r="H103" s="7">
        <f t="shared" si="16"/>
        <v>444.89085631194837</v>
      </c>
      <c r="J103" s="7" t="s">
        <v>51</v>
      </c>
      <c r="M103" s="7">
        <f>-F85-F86-F87</f>
        <v>-24.410681546228766</v>
      </c>
    </row>
    <row r="104" spans="1:13" x14ac:dyDescent="0.4">
      <c r="D104" s="7">
        <f t="shared" si="12"/>
        <v>6</v>
      </c>
      <c r="E104" s="7">
        <f t="shared" si="13"/>
        <v>444.89085631194837</v>
      </c>
      <c r="F104" s="7">
        <f t="shared" si="14"/>
        <v>17.937153462645679</v>
      </c>
      <c r="G104" s="7">
        <f t="shared" si="15"/>
        <v>-100.02386889605421</v>
      </c>
      <c r="H104" s="7">
        <f t="shared" si="16"/>
        <v>362.80414087853978</v>
      </c>
      <c r="J104" s="7" t="s">
        <v>52</v>
      </c>
      <c r="M104" s="7">
        <f>-E85-E86-E87</f>
        <v>-260.66092514193389</v>
      </c>
    </row>
    <row r="105" spans="1:13" x14ac:dyDescent="0.4">
      <c r="D105" s="7">
        <f t="shared" si="12"/>
        <v>7</v>
      </c>
      <c r="E105" s="7">
        <f t="shared" si="13"/>
        <v>362.80414087853978</v>
      </c>
      <c r="F105" s="7">
        <f t="shared" si="14"/>
        <v>14.627573166526584</v>
      </c>
      <c r="G105" s="7">
        <f t="shared" si="15"/>
        <v>-100.02386889605421</v>
      </c>
      <c r="H105" s="7">
        <f t="shared" si="16"/>
        <v>277.40784514901213</v>
      </c>
      <c r="M105" s="8">
        <f>+M103+M104</f>
        <v>-285.07160668816266</v>
      </c>
    </row>
    <row r="106" spans="1:13" x14ac:dyDescent="0.4">
      <c r="D106" s="7">
        <f t="shared" si="12"/>
        <v>8</v>
      </c>
      <c r="E106" s="7">
        <f t="shared" si="13"/>
        <v>277.40784514901213</v>
      </c>
      <c r="F106" s="7">
        <f t="shared" si="14"/>
        <v>11.184556885319923</v>
      </c>
      <c r="G106" s="7">
        <f t="shared" si="15"/>
        <v>-100.02386889605421</v>
      </c>
      <c r="H106" s="7">
        <f t="shared" si="16"/>
        <v>188.56853313827784</v>
      </c>
    </row>
    <row r="107" spans="1:13" x14ac:dyDescent="0.4">
      <c r="D107" s="7">
        <f t="shared" si="12"/>
        <v>9</v>
      </c>
      <c r="E107" s="7">
        <f t="shared" si="13"/>
        <v>188.56853313827784</v>
      </c>
      <c r="F107" s="7">
        <f t="shared" si="14"/>
        <v>7.6027247338066637</v>
      </c>
      <c r="G107" s="7">
        <f t="shared" si="15"/>
        <v>-100.02386889605422</v>
      </c>
      <c r="H107" s="7">
        <f t="shared" si="16"/>
        <v>96.147388976030285</v>
      </c>
    </row>
    <row r="108" spans="1:13" x14ac:dyDescent="0.4">
      <c r="D108" s="7">
        <f t="shared" si="12"/>
        <v>10</v>
      </c>
      <c r="E108" s="7">
        <f t="shared" si="13"/>
        <v>96.147388976030285</v>
      </c>
      <c r="F108" s="7">
        <f t="shared" si="14"/>
        <v>3.8764799200244315</v>
      </c>
      <c r="G108" s="7">
        <f t="shared" si="15"/>
        <v>-100.02386889605421</v>
      </c>
      <c r="H108" s="29">
        <f t="shared" si="16"/>
        <v>5.1159076974727213E-13</v>
      </c>
    </row>
    <row r="110" spans="1:13" x14ac:dyDescent="0.4">
      <c r="A110" s="31" t="s">
        <v>53</v>
      </c>
      <c r="B110" s="30"/>
      <c r="C110" s="30"/>
      <c r="D110" s="30"/>
      <c r="E110" s="30"/>
      <c r="F110" s="30"/>
      <c r="G110" s="30"/>
      <c r="H110" s="30"/>
    </row>
    <row r="111" spans="1:13" x14ac:dyDescent="0.4">
      <c r="A111" s="7" t="s">
        <v>54</v>
      </c>
    </row>
    <row r="112" spans="1:13" x14ac:dyDescent="0.4">
      <c r="A112" s="7" t="s">
        <v>55</v>
      </c>
    </row>
    <row r="114" spans="1:9" x14ac:dyDescent="0.4">
      <c r="C114" s="7" t="s">
        <v>60</v>
      </c>
      <c r="G114" s="7">
        <v>900</v>
      </c>
    </row>
    <row r="115" spans="1:9" x14ac:dyDescent="0.4">
      <c r="C115" s="7" t="s">
        <v>56</v>
      </c>
    </row>
    <row r="116" spans="1:9" x14ac:dyDescent="0.4">
      <c r="D116" s="7" t="s">
        <v>57</v>
      </c>
      <c r="G116" s="7">
        <v>10</v>
      </c>
      <c r="H116" s="7">
        <f>+G116</f>
        <v>10</v>
      </c>
    </row>
    <row r="117" spans="1:9" x14ac:dyDescent="0.4">
      <c r="D117" s="7" t="s">
        <v>58</v>
      </c>
      <c r="G117" s="7">
        <v>5</v>
      </c>
      <c r="H117" s="7">
        <f>+G116+G117</f>
        <v>15</v>
      </c>
    </row>
    <row r="118" spans="1:9" x14ac:dyDescent="0.4">
      <c r="D118" s="7" t="s">
        <v>59</v>
      </c>
      <c r="G118" s="7">
        <v>5</v>
      </c>
      <c r="H118" s="7">
        <f>+G116+G117+G118</f>
        <v>20</v>
      </c>
    </row>
    <row r="119" spans="1:9" x14ac:dyDescent="0.4">
      <c r="B119" s="7" t="s">
        <v>66</v>
      </c>
      <c r="C119" s="7" t="s">
        <v>61</v>
      </c>
      <c r="G119" s="12">
        <v>0.03</v>
      </c>
    </row>
    <row r="120" spans="1:9" x14ac:dyDescent="0.4">
      <c r="C120" s="7" t="s">
        <v>62</v>
      </c>
      <c r="G120" s="12">
        <v>0.08</v>
      </c>
    </row>
    <row r="121" spans="1:9" x14ac:dyDescent="0.4">
      <c r="C121" s="7" t="s">
        <v>63</v>
      </c>
      <c r="G121" s="12">
        <v>0.12</v>
      </c>
    </row>
    <row r="122" spans="1:9" x14ac:dyDescent="0.4">
      <c r="C122" s="7" t="s">
        <v>64</v>
      </c>
      <c r="G122" s="12">
        <v>0.3</v>
      </c>
    </row>
    <row r="124" spans="1:9" x14ac:dyDescent="0.4">
      <c r="C124" s="30" t="s">
        <v>65</v>
      </c>
      <c r="D124" s="30"/>
      <c r="E124" s="30"/>
      <c r="F124" s="30"/>
      <c r="G124" s="30">
        <f>G114/(1+G120)^H116</f>
        <v>416.87413927621583</v>
      </c>
    </row>
    <row r="125" spans="1:9" x14ac:dyDescent="0.4">
      <c r="C125" s="30" t="s">
        <v>65</v>
      </c>
      <c r="D125" s="30"/>
      <c r="E125" s="30"/>
      <c r="F125" s="30"/>
      <c r="G125" s="30">
        <f>G114/(1+G119)^H116</f>
        <v>669.68452340705267</v>
      </c>
      <c r="H125" s="8">
        <f>+G125-G124</f>
        <v>252.81038413083684</v>
      </c>
      <c r="I125" s="7" t="s">
        <v>67</v>
      </c>
    </row>
    <row r="128" spans="1:9" x14ac:dyDescent="0.4">
      <c r="A128" s="31" t="s">
        <v>68</v>
      </c>
      <c r="B128" s="30"/>
      <c r="C128" s="30"/>
      <c r="D128" s="30"/>
      <c r="E128" s="30"/>
      <c r="F128" s="30"/>
      <c r="G128" s="30"/>
      <c r="H128" s="30"/>
    </row>
    <row r="130" spans="2:8" x14ac:dyDescent="0.4">
      <c r="B130" s="7" t="s">
        <v>69</v>
      </c>
    </row>
    <row r="131" spans="2:8" x14ac:dyDescent="0.4">
      <c r="B131" s="7" t="s">
        <v>70</v>
      </c>
    </row>
    <row r="133" spans="2:8" x14ac:dyDescent="0.4">
      <c r="B133" s="7" t="s">
        <v>71</v>
      </c>
    </row>
    <row r="134" spans="2:8" x14ac:dyDescent="0.4">
      <c r="B134" s="7" t="s">
        <v>72</v>
      </c>
    </row>
    <row r="135" spans="2:8" x14ac:dyDescent="0.4">
      <c r="B135" s="7" t="s">
        <v>73</v>
      </c>
    </row>
    <row r="137" spans="2:8" x14ac:dyDescent="0.4">
      <c r="B137" s="7" t="s">
        <v>74</v>
      </c>
    </row>
    <row r="138" spans="2:8" x14ac:dyDescent="0.4">
      <c r="B138" s="7" t="s">
        <v>75</v>
      </c>
    </row>
    <row r="141" spans="2:8" x14ac:dyDescent="0.4">
      <c r="B141" s="7" t="s">
        <v>76</v>
      </c>
      <c r="F141" s="7" t="s">
        <v>78</v>
      </c>
      <c r="G141" s="7" t="s">
        <v>79</v>
      </c>
    </row>
    <row r="142" spans="2:8" x14ac:dyDescent="0.4">
      <c r="C142" s="7" t="s">
        <v>77</v>
      </c>
      <c r="F142" s="7">
        <v>2000</v>
      </c>
      <c r="G142" s="7">
        <f>+F142/3.5</f>
        <v>571.42857142857144</v>
      </c>
    </row>
    <row r="143" spans="2:8" x14ac:dyDescent="0.4">
      <c r="C143" s="7" t="s">
        <v>80</v>
      </c>
      <c r="F143" s="7">
        <f>+F142*0.75</f>
        <v>1500</v>
      </c>
      <c r="G143" s="7">
        <f>+G142*0.75</f>
        <v>428.57142857142856</v>
      </c>
    </row>
    <row r="144" spans="2:8" x14ac:dyDescent="0.4">
      <c r="C144" s="7" t="s">
        <v>81</v>
      </c>
      <c r="F144" s="7">
        <v>1000</v>
      </c>
      <c r="G144" s="7">
        <f>+F144/3.5</f>
        <v>285.71428571428572</v>
      </c>
      <c r="H144" s="7" t="s">
        <v>82</v>
      </c>
    </row>
    <row r="154" spans="1:17" s="33" customFormat="1" ht="31.5" x14ac:dyDescent="0.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s="33" customFormat="1" ht="31.5" x14ac:dyDescent="0.5">
      <c r="A155" s="32"/>
      <c r="B155" s="32"/>
      <c r="C155" s="32"/>
      <c r="D155" s="34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2025-07-03T03:30:33Z</dcterms:created>
  <dcterms:modified xsi:type="dcterms:W3CDTF">2025-07-03T05:24:52Z</dcterms:modified>
</cp:coreProperties>
</file>