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Lives\"/>
    </mc:Choice>
  </mc:AlternateContent>
  <xr:revisionPtr revIDLastSave="0" documentId="13_ncr:1_{5A52CC53-24B4-48FB-A978-5DA3DD692D54}" xr6:coauthVersionLast="47" xr6:coauthVersionMax="47" xr10:uidLastSave="{00000000-0000-0000-0000-000000000000}"/>
  <bookViews>
    <workbookView xWindow="-120" yWindow="-120" windowWidth="29040" windowHeight="15720" xr2:uid="{EA620743-2668-4CD1-8E47-8B9E90F4D2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" l="1"/>
  <c r="F152" i="1"/>
  <c r="E154" i="1"/>
  <c r="E179" i="1"/>
  <c r="E172" i="1"/>
  <c r="K147" i="1"/>
  <c r="L148" i="1" s="1"/>
  <c r="L145" i="1"/>
  <c r="F145" i="1"/>
  <c r="L138" i="1"/>
  <c r="F138" i="1"/>
  <c r="E106" i="1"/>
  <c r="F106" i="1" s="1"/>
  <c r="H106" i="1" s="1"/>
  <c r="E107" i="1" s="1"/>
  <c r="F107" i="1" s="1"/>
  <c r="D107" i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G102" i="1"/>
  <c r="F101" i="1" s="1"/>
  <c r="G97" i="1"/>
  <c r="F93" i="1"/>
  <c r="F96" i="1" s="1"/>
  <c r="G98" i="1" s="1"/>
  <c r="F62" i="1"/>
  <c r="B39" i="1"/>
  <c r="E48" i="1" s="1"/>
  <c r="D49" i="1"/>
  <c r="D50" i="1" s="1"/>
  <c r="D51" i="1" s="1"/>
  <c r="J44" i="1"/>
  <c r="I44" i="1"/>
  <c r="F65" i="1" s="1"/>
  <c r="F32" i="1"/>
  <c r="E32" i="1"/>
  <c r="D33" i="1"/>
  <c r="F33" i="1" s="1"/>
  <c r="B34" i="1"/>
  <c r="A12" i="1"/>
  <c r="A16" i="1" s="1"/>
  <c r="E19" i="1"/>
  <c r="F21" i="1"/>
  <c r="E13" i="1"/>
  <c r="F14" i="1" s="1"/>
  <c r="E23" i="1" s="1"/>
  <c r="F24" i="1" s="1"/>
  <c r="F154" i="1" l="1"/>
  <c r="G123" i="1"/>
  <c r="E33" i="1"/>
  <c r="H107" i="1"/>
  <c r="E108" i="1" s="1"/>
  <c r="D34" i="1"/>
  <c r="D35" i="1" s="1"/>
  <c r="D36" i="1" s="1"/>
  <c r="D37" i="1" s="1"/>
  <c r="D38" i="1" s="1"/>
  <c r="D39" i="1" s="1"/>
  <c r="D40" i="1" s="1"/>
  <c r="D41" i="1" s="1"/>
  <c r="D42" i="1" s="1"/>
  <c r="D43" i="1" s="1"/>
  <c r="F43" i="1" s="1"/>
  <c r="G69" i="1"/>
  <c r="H70" i="1" s="1"/>
  <c r="F48" i="1"/>
  <c r="G73" i="1" s="1"/>
  <c r="E20" i="1"/>
  <c r="K20" i="1" s="1"/>
  <c r="G33" i="1"/>
  <c r="K19" i="1"/>
  <c r="F35" i="1"/>
  <c r="D52" i="1"/>
  <c r="G32" i="1"/>
  <c r="F108" i="1" l="1"/>
  <c r="H108" i="1" s="1"/>
  <c r="E109" i="1" s="1"/>
  <c r="F109" i="1" s="1"/>
  <c r="F37" i="1"/>
  <c r="F40" i="1"/>
  <c r="F41" i="1"/>
  <c r="E40" i="1"/>
  <c r="G40" i="1" s="1"/>
  <c r="E42" i="1"/>
  <c r="E43" i="1"/>
  <c r="H43" i="1" s="1"/>
  <c r="F36" i="1"/>
  <c r="F38" i="1"/>
  <c r="F42" i="1"/>
  <c r="F34" i="1"/>
  <c r="E39" i="1"/>
  <c r="E34" i="1"/>
  <c r="E35" i="1"/>
  <c r="G35" i="1" s="1"/>
  <c r="F39" i="1"/>
  <c r="E37" i="1"/>
  <c r="G37" i="1" s="1"/>
  <c r="E41" i="1"/>
  <c r="E36" i="1"/>
  <c r="E38" i="1"/>
  <c r="D53" i="1"/>
  <c r="H39" i="1" l="1"/>
  <c r="G34" i="1"/>
  <c r="H109" i="1"/>
  <c r="E110" i="1" s="1"/>
  <c r="H42" i="1"/>
  <c r="G39" i="1"/>
  <c r="F44" i="1"/>
  <c r="F63" i="1" s="1"/>
  <c r="H37" i="1"/>
  <c r="H36" i="1"/>
  <c r="G42" i="1"/>
  <c r="K42" i="1" s="1"/>
  <c r="G58" i="1" s="1"/>
  <c r="G41" i="1"/>
  <c r="H35" i="1"/>
  <c r="H38" i="1"/>
  <c r="G38" i="1"/>
  <c r="G36" i="1"/>
  <c r="H41" i="1"/>
  <c r="H33" i="1"/>
  <c r="K33" i="1" s="1"/>
  <c r="G49" i="1" s="1"/>
  <c r="H78" i="1" s="1"/>
  <c r="H40" i="1"/>
  <c r="K40" i="1" s="1"/>
  <c r="G56" i="1" s="1"/>
  <c r="E44" i="1"/>
  <c r="G43" i="1"/>
  <c r="K43" i="1" s="1"/>
  <c r="G59" i="1" s="1"/>
  <c r="H34" i="1"/>
  <c r="H32" i="1"/>
  <c r="K32" i="1" s="1"/>
  <c r="G48" i="1" s="1"/>
  <c r="K37" i="1"/>
  <c r="G53" i="1" s="1"/>
  <c r="J53" i="1" s="1"/>
  <c r="K35" i="1"/>
  <c r="D54" i="1"/>
  <c r="K34" i="1" l="1"/>
  <c r="G50" i="1" s="1"/>
  <c r="H82" i="1" s="1"/>
  <c r="K39" i="1"/>
  <c r="G55" i="1" s="1"/>
  <c r="K41" i="1"/>
  <c r="G57" i="1" s="1"/>
  <c r="G44" i="1"/>
  <c r="F110" i="1"/>
  <c r="K38" i="1"/>
  <c r="G54" i="1" s="1"/>
  <c r="J54" i="1" s="1"/>
  <c r="K36" i="1"/>
  <c r="G52" i="1" s="1"/>
  <c r="J52" i="1" s="1"/>
  <c r="H74" i="1"/>
  <c r="G72" i="1" s="1"/>
  <c r="I72" i="1" s="1"/>
  <c r="H48" i="1"/>
  <c r="E49" i="1" s="1"/>
  <c r="H44" i="1"/>
  <c r="F64" i="1" s="1"/>
  <c r="F66" i="1" s="1"/>
  <c r="G51" i="1"/>
  <c r="J51" i="1" s="1"/>
  <c r="D55" i="1"/>
  <c r="J55" i="1" s="1"/>
  <c r="K44" i="1" l="1"/>
  <c r="H110" i="1"/>
  <c r="E111" i="1" s="1"/>
  <c r="F49" i="1"/>
  <c r="G77" i="1" s="1"/>
  <c r="G76" i="1" s="1"/>
  <c r="I76" i="1" s="1"/>
  <c r="H49" i="1"/>
  <c r="E50" i="1" s="1"/>
  <c r="D56" i="1"/>
  <c r="J56" i="1" s="1"/>
  <c r="F111" i="1" l="1"/>
  <c r="F50" i="1"/>
  <c r="G81" i="1" s="1"/>
  <c r="G80" i="1" s="1"/>
  <c r="I80" i="1" s="1"/>
  <c r="D57" i="1"/>
  <c r="J57" i="1" s="1"/>
  <c r="H111" i="1" l="1"/>
  <c r="E112" i="1" s="1"/>
  <c r="H50" i="1"/>
  <c r="E51" i="1" s="1"/>
  <c r="F51" i="1" s="1"/>
  <c r="H51" i="1" s="1"/>
  <c r="E52" i="1" s="1"/>
  <c r="F52" i="1" s="1"/>
  <c r="H52" i="1" s="1"/>
  <c r="E53" i="1" s="1"/>
  <c r="F53" i="1" s="1"/>
  <c r="H53" i="1" s="1"/>
  <c r="E54" i="1" s="1"/>
  <c r="F54" i="1" s="1"/>
  <c r="H54" i="1" s="1"/>
  <c r="E55" i="1" s="1"/>
  <c r="F55" i="1" s="1"/>
  <c r="H55" i="1" s="1"/>
  <c r="E56" i="1" s="1"/>
  <c r="F56" i="1" s="1"/>
  <c r="H56" i="1" s="1"/>
  <c r="E57" i="1" s="1"/>
  <c r="D58" i="1"/>
  <c r="J58" i="1" s="1"/>
  <c r="F112" i="1" l="1"/>
  <c r="H112" i="1" s="1"/>
  <c r="E113" i="1" s="1"/>
  <c r="F57" i="1"/>
  <c r="H57" i="1" s="1"/>
  <c r="E58" i="1" s="1"/>
  <c r="D59" i="1"/>
  <c r="J59" i="1" s="1"/>
  <c r="J50" i="1" s="1"/>
  <c r="F113" i="1" l="1"/>
  <c r="H113" i="1" s="1"/>
  <c r="E114" i="1" s="1"/>
  <c r="F58" i="1"/>
  <c r="H58" i="1" s="1"/>
  <c r="E59" i="1" s="1"/>
  <c r="F114" i="1" l="1"/>
  <c r="H114" i="1" s="1"/>
  <c r="E115" i="1" s="1"/>
  <c r="F59" i="1"/>
  <c r="F115" i="1" l="1"/>
  <c r="H115" i="1" s="1"/>
  <c r="E116" i="1" s="1"/>
  <c r="H59" i="1"/>
  <c r="F60" i="1"/>
  <c r="F116" i="1" l="1"/>
  <c r="H116" i="1" s="1"/>
  <c r="E117" i="1" s="1"/>
  <c r="F117" i="1" l="1"/>
  <c r="H117" i="1" s="1"/>
  <c r="E118" i="1" s="1"/>
  <c r="F118" i="1" l="1"/>
  <c r="H118" i="1" s="1"/>
  <c r="E119" i="1" s="1"/>
  <c r="F119" i="1" l="1"/>
  <c r="H119" i="1" s="1"/>
  <c r="E120" i="1" s="1"/>
  <c r="F120" i="1" l="1"/>
  <c r="H120" i="1" s="1"/>
  <c r="E121" i="1" s="1"/>
  <c r="F121" i="1" l="1"/>
  <c r="H121" i="1" s="1"/>
  <c r="E122" i="1" s="1"/>
  <c r="F122" i="1" l="1"/>
  <c r="H122" i="1" s="1"/>
  <c r="E123" i="1" s="1"/>
  <c r="F123" i="1" l="1"/>
  <c r="F124" i="1" s="1"/>
  <c r="H123" i="1" l="1"/>
</calcChain>
</file>

<file path=xl/sharedStrings.xml><?xml version="1.0" encoding="utf-8"?>
<sst xmlns="http://schemas.openxmlformats.org/spreadsheetml/2006/main" count="154" uniqueCount="90">
  <si>
    <t>FACTOS CONTABLES</t>
  </si>
  <si>
    <t xml:space="preserve">TE HAN ENSEÑADO A REGISTRAR LA </t>
  </si>
  <si>
    <t>EMISION DE OPCIONES SOBRE ACCIONES</t>
  </si>
  <si>
    <t>N°001</t>
  </si>
  <si>
    <t>Datos de la Opción:</t>
  </si>
  <si>
    <t>Valor razonable</t>
  </si>
  <si>
    <t>USD</t>
  </si>
  <si>
    <t>(Black Scholes)</t>
  </si>
  <si>
    <t>Precio strike</t>
  </si>
  <si>
    <t>Valor nominal de la acción</t>
  </si>
  <si>
    <t>Se emiten la opción</t>
  </si>
  <si>
    <t>Efectivo</t>
  </si>
  <si>
    <t>Opciones sobre acciones</t>
  </si>
  <si>
    <t>D</t>
  </si>
  <si>
    <t>H</t>
  </si>
  <si>
    <t>Activo</t>
  </si>
  <si>
    <t>Patrimonio</t>
  </si>
  <si>
    <t>Se emiten las acciones</t>
  </si>
  <si>
    <t>Capital social</t>
  </si>
  <si>
    <t>Capital social-descuento de E</t>
  </si>
  <si>
    <t>Dinero levantado</t>
  </si>
  <si>
    <t>Efecto en el patrimonio</t>
  </si>
  <si>
    <t>N°002</t>
  </si>
  <si>
    <t>PRESTAMOS POR PAGAR</t>
  </si>
  <si>
    <t>TRATAMIENTO CONTABLE SEGÚN LAS NIIF</t>
  </si>
  <si>
    <t>Prestamo</t>
  </si>
  <si>
    <t>DATOS DEL CONTRATO</t>
  </si>
  <si>
    <t>Plazo</t>
  </si>
  <si>
    <t>Tasa</t>
  </si>
  <si>
    <t>Pago</t>
  </si>
  <si>
    <t>Comisión</t>
  </si>
  <si>
    <t>Principal</t>
  </si>
  <si>
    <t>Intereses</t>
  </si>
  <si>
    <t>Cuota</t>
  </si>
  <si>
    <t>Pago 1</t>
  </si>
  <si>
    <t>Pago 2</t>
  </si>
  <si>
    <t>Pago N</t>
  </si>
  <si>
    <t>APLICAR LA TRANSFORMADA DE LLANTO</t>
  </si>
  <si>
    <t>S Inicial</t>
  </si>
  <si>
    <t>Costo F</t>
  </si>
  <si>
    <t>S Final</t>
  </si>
  <si>
    <t>Cuanto se recibe del Banco?</t>
  </si>
  <si>
    <t>Costo</t>
  </si>
  <si>
    <t>Financiero</t>
  </si>
  <si>
    <t>Comisión del 10%</t>
  </si>
  <si>
    <t>Intereses según el banco</t>
  </si>
  <si>
    <t>Seguro</t>
  </si>
  <si>
    <t>G admin</t>
  </si>
  <si>
    <t>Prestamo por pagar</t>
  </si>
  <si>
    <t>T=0</t>
  </si>
  <si>
    <t>t=1</t>
  </si>
  <si>
    <t>Costo financiero</t>
  </si>
  <si>
    <t>t=2</t>
  </si>
  <si>
    <t>t=3</t>
  </si>
  <si>
    <t>N°003</t>
  </si>
  <si>
    <t>CANJE DE FACTURA POR LETRA</t>
  </si>
  <si>
    <t>Factura emitida</t>
  </si>
  <si>
    <t>Importe de la Fact</t>
  </si>
  <si>
    <t>Letra (vencimiento a 18 meses)</t>
  </si>
  <si>
    <t>Letra por cobrar</t>
  </si>
  <si>
    <t>Factura por cobrar</t>
  </si>
  <si>
    <t>Interes diferido</t>
  </si>
  <si>
    <t>ERRADO</t>
  </si>
  <si>
    <t>CORRECTO</t>
  </si>
  <si>
    <t>Ing Fin</t>
  </si>
  <si>
    <t>Cobros</t>
  </si>
  <si>
    <t>N°004</t>
  </si>
  <si>
    <t>DISTRIBUCION DE DIVIDENDOS SIN EFECTIVO</t>
  </si>
  <si>
    <t>EJEMPLO 1 CON EFECTIVO</t>
  </si>
  <si>
    <t>TRAMPO SA POSEE 100% DE ACCIONES DE GOLO SA</t>
  </si>
  <si>
    <t>GOLO SA DISTRIBUYE DIVIDENDOS</t>
  </si>
  <si>
    <t>EFECTIVO</t>
  </si>
  <si>
    <t>RESULTADOS ACUMULADOS</t>
  </si>
  <si>
    <t>INGRESO POR DIVIDENDOS</t>
  </si>
  <si>
    <t>TRAMPO SA RECIBE LOS DIVIDENDOS</t>
  </si>
  <si>
    <t>EJEMPLO 2 SIN EFECTIVO</t>
  </si>
  <si>
    <t>GOLO SA CAPITALIZA RESULTADOS ACUMULADOS</t>
  </si>
  <si>
    <t>CAPITAL SOCIAL</t>
  </si>
  <si>
    <t>TRAMPO SA RECIBE MAS ACCIONES</t>
  </si>
  <si>
    <t>??????</t>
  </si>
  <si>
    <t>Inversiones en acciones</t>
  </si>
  <si>
    <t>N° DE ACCIONES</t>
  </si>
  <si>
    <t>VALOR NOMINAL</t>
  </si>
  <si>
    <t>NUEVO CAPITAL SOCIAL</t>
  </si>
  <si>
    <t>QUE REGISTRO CONTABLE PROPONE EL CONTADOR</t>
  </si>
  <si>
    <t>Ingresos POR DIVIDENDOS</t>
  </si>
  <si>
    <t>GOLO SA</t>
  </si>
  <si>
    <t>ANTES DE</t>
  </si>
  <si>
    <t>DESPUES DE</t>
  </si>
  <si>
    <t>RESULTADO ACUMILADO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</si>
</sst>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%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0" xfId="0" applyFont="1" applyFill="1"/>
    <xf numFmtId="0" fontId="6" fillId="4" borderId="0" xfId="0" applyFont="1" applyFill="1"/>
    <xf numFmtId="0" fontId="7" fillId="4" borderId="0" xfId="0" applyFont="1" applyFill="1"/>
    <xf numFmtId="3" fontId="3" fillId="0" borderId="0" xfId="0" applyNumberFormat="1" applyFont="1"/>
    <xf numFmtId="14" fontId="5" fillId="0" borderId="0" xfId="0" applyNumberFormat="1" applyFont="1"/>
    <xf numFmtId="0" fontId="3" fillId="0" borderId="0" xfId="0" applyFont="1" applyAlignment="1">
      <alignment horizontal="center"/>
    </xf>
    <xf numFmtId="0" fontId="3" fillId="5" borderId="0" xfId="0" applyFont="1" applyFill="1"/>
    <xf numFmtId="3" fontId="3" fillId="5" borderId="0" xfId="0" applyNumberFormat="1" applyFont="1" applyFill="1"/>
    <xf numFmtId="0" fontId="5" fillId="0" borderId="0" xfId="0" applyFont="1" applyAlignment="1">
      <alignment horizontal="center"/>
    </xf>
    <xf numFmtId="3" fontId="9" fillId="0" borderId="0" xfId="0" applyNumberFormat="1" applyFont="1"/>
    <xf numFmtId="3" fontId="5" fillId="0" borderId="0" xfId="0" applyNumberFormat="1" applyFont="1"/>
    <xf numFmtId="3" fontId="8" fillId="5" borderId="0" xfId="0" applyNumberFormat="1" applyFont="1" applyFill="1"/>
    <xf numFmtId="10" fontId="3" fillId="0" borderId="0" xfId="0" applyNumberFormat="1" applyFont="1"/>
    <xf numFmtId="0" fontId="10" fillId="6" borderId="0" xfId="0" applyFont="1" applyFill="1"/>
    <xf numFmtId="0" fontId="3" fillId="6" borderId="0" xfId="0" applyFont="1" applyFill="1"/>
    <xf numFmtId="0" fontId="5" fillId="7" borderId="0" xfId="0" applyFont="1" applyFill="1" applyAlignment="1">
      <alignment horizontal="center"/>
    </xf>
    <xf numFmtId="3" fontId="3" fillId="8" borderId="0" xfId="0" applyNumberFormat="1" applyFont="1" applyFill="1"/>
    <xf numFmtId="3" fontId="5" fillId="8" borderId="0" xfId="0" applyNumberFormat="1" applyFont="1" applyFill="1"/>
    <xf numFmtId="10" fontId="3" fillId="6" borderId="0" xfId="0" applyNumberFormat="1" applyFont="1" applyFill="1"/>
    <xf numFmtId="3" fontId="5" fillId="7" borderId="0" xfId="0" applyNumberFormat="1" applyFont="1" applyFill="1"/>
    <xf numFmtId="3" fontId="5" fillId="9" borderId="0" xfId="0" applyNumberFormat="1" applyFont="1" applyFill="1"/>
    <xf numFmtId="165" fontId="5" fillId="9" borderId="0" xfId="0" applyNumberFormat="1" applyFont="1" applyFill="1" applyAlignment="1">
      <alignment horizontal="center"/>
    </xf>
    <xf numFmtId="164" fontId="5" fillId="9" borderId="1" xfId="1" applyNumberFormat="1" applyFont="1" applyFill="1" applyBorder="1"/>
    <xf numFmtId="164" fontId="5" fillId="9" borderId="2" xfId="1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164" fontId="3" fillId="0" borderId="5" xfId="1" applyNumberFormat="1" applyFont="1" applyBorder="1"/>
    <xf numFmtId="0" fontId="3" fillId="0" borderId="6" xfId="0" applyFont="1" applyBorder="1"/>
    <xf numFmtId="164" fontId="3" fillId="0" borderId="7" xfId="1" applyNumberFormat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1" applyNumberFormat="1" applyFont="1" applyBorder="1"/>
    <xf numFmtId="164" fontId="3" fillId="9" borderId="3" xfId="1" applyNumberFormat="1" applyFont="1" applyFill="1" applyBorder="1"/>
    <xf numFmtId="164" fontId="3" fillId="8" borderId="4" xfId="1" applyNumberFormat="1" applyFont="1" applyFill="1" applyBorder="1"/>
    <xf numFmtId="164" fontId="3" fillId="8" borderId="5" xfId="1" applyNumberFormat="1" applyFont="1" applyFill="1" applyBorder="1"/>
    <xf numFmtId="164" fontId="3" fillId="8" borderId="6" xfId="1" applyNumberFormat="1" applyFont="1" applyFill="1" applyBorder="1"/>
    <xf numFmtId="164" fontId="3" fillId="8" borderId="0" xfId="1" applyNumberFormat="1" applyFont="1" applyFill="1" applyBorder="1"/>
    <xf numFmtId="164" fontId="3" fillId="8" borderId="7" xfId="1" applyNumberFormat="1" applyFont="1" applyFill="1" applyBorder="1"/>
    <xf numFmtId="164" fontId="3" fillId="8" borderId="8" xfId="1" applyNumberFormat="1" applyFont="1" applyFill="1" applyBorder="1"/>
    <xf numFmtId="164" fontId="3" fillId="8" borderId="9" xfId="1" applyNumberFormat="1" applyFont="1" applyFill="1" applyBorder="1"/>
    <xf numFmtId="164" fontId="5" fillId="9" borderId="10" xfId="1" applyNumberFormat="1" applyFont="1" applyFill="1" applyBorder="1"/>
    <xf numFmtId="0" fontId="5" fillId="7" borderId="1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164" fontId="3" fillId="0" borderId="0" xfId="0" applyNumberFormat="1" applyFont="1"/>
    <xf numFmtId="164" fontId="3" fillId="7" borderId="1" xfId="1" applyNumberFormat="1" applyFont="1" applyFill="1" applyBorder="1"/>
    <xf numFmtId="164" fontId="3" fillId="7" borderId="1" xfId="0" applyNumberFormat="1" applyFont="1" applyFill="1" applyBorder="1"/>
    <xf numFmtId="164" fontId="3" fillId="0" borderId="4" xfId="0" applyNumberFormat="1" applyFont="1" applyBorder="1"/>
    <xf numFmtId="0" fontId="3" fillId="0" borderId="5" xfId="0" applyFont="1" applyBorder="1"/>
    <xf numFmtId="0" fontId="9" fillId="0" borderId="8" xfId="0" applyFont="1" applyBorder="1"/>
    <xf numFmtId="0" fontId="9" fillId="0" borderId="9" xfId="0" applyFont="1" applyBorder="1"/>
    <xf numFmtId="164" fontId="9" fillId="0" borderId="10" xfId="0" applyNumberFormat="1" applyFont="1" applyBorder="1"/>
    <xf numFmtId="164" fontId="3" fillId="10" borderId="14" xfId="1" applyNumberFormat="1" applyFont="1" applyFill="1" applyBorder="1"/>
    <xf numFmtId="164" fontId="3" fillId="10" borderId="15" xfId="1" applyNumberFormat="1" applyFont="1" applyFill="1" applyBorder="1"/>
    <xf numFmtId="164" fontId="3" fillId="10" borderId="2" xfId="1" applyNumberFormat="1" applyFont="1" applyFill="1" applyBorder="1"/>
    <xf numFmtId="164" fontId="5" fillId="7" borderId="1" xfId="1" applyNumberFormat="1" applyFont="1" applyFill="1" applyBorder="1"/>
    <xf numFmtId="164" fontId="3" fillId="10" borderId="1" xfId="0" applyNumberFormat="1" applyFont="1" applyFill="1" applyBorder="1"/>
    <xf numFmtId="0" fontId="3" fillId="10" borderId="0" xfId="0" applyFont="1" applyFill="1"/>
    <xf numFmtId="3" fontId="5" fillId="10" borderId="0" xfId="0" applyNumberFormat="1" applyFont="1" applyFill="1"/>
    <xf numFmtId="0" fontId="3" fillId="7" borderId="0" xfId="0" applyFont="1" applyFill="1"/>
    <xf numFmtId="3" fontId="3" fillId="7" borderId="0" xfId="0" applyNumberFormat="1" applyFont="1" applyFill="1"/>
    <xf numFmtId="0" fontId="9" fillId="0" borderId="0" xfId="0" applyFont="1"/>
    <xf numFmtId="0" fontId="9" fillId="11" borderId="0" xfId="0" applyFont="1" applyFill="1"/>
    <xf numFmtId="164" fontId="3" fillId="11" borderId="1" xfId="1" applyNumberFormat="1" applyFont="1" applyFill="1" applyBorder="1"/>
    <xf numFmtId="164" fontId="10" fillId="8" borderId="4" xfId="1" applyNumberFormat="1" applyFont="1" applyFill="1" applyBorder="1"/>
    <xf numFmtId="164" fontId="10" fillId="8" borderId="0" xfId="1" applyNumberFormat="1" applyFont="1" applyFill="1" applyBorder="1"/>
    <xf numFmtId="0" fontId="3" fillId="0" borderId="7" xfId="0" applyFont="1" applyBorder="1"/>
    <xf numFmtId="3" fontId="3" fillId="0" borderId="10" xfId="0" applyNumberFormat="1" applyFont="1" applyBorder="1"/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7" borderId="9" xfId="0" applyFont="1" applyFill="1" applyBorder="1"/>
    <xf numFmtId="0" fontId="5" fillId="7" borderId="7" xfId="0" applyFont="1" applyFill="1" applyBorder="1"/>
    <xf numFmtId="0" fontId="5" fillId="7" borderId="9" xfId="0" applyFont="1" applyFill="1" applyBorder="1"/>
    <xf numFmtId="3" fontId="5" fillId="7" borderId="10" xfId="0" applyNumberFormat="1" applyFont="1" applyFill="1" applyBorder="1"/>
    <xf numFmtId="0" fontId="10" fillId="7" borderId="0" xfId="0" applyFont="1" applyFill="1"/>
    <xf numFmtId="0" fontId="5" fillId="7" borderId="0" xfId="0" applyFont="1" applyFill="1"/>
    <xf numFmtId="3" fontId="3" fillId="0" borderId="4" xfId="0" applyNumberFormat="1" applyFont="1" applyBorder="1"/>
    <xf numFmtId="166" fontId="3" fillId="0" borderId="0" xfId="0" applyNumberFormat="1" applyFont="1"/>
    <xf numFmtId="0" fontId="3" fillId="7" borderId="8" xfId="0" applyFont="1" applyFill="1" applyBorder="1"/>
    <xf numFmtId="0" fontId="5" fillId="7" borderId="10" xfId="0" applyFont="1" applyFill="1" applyBorder="1"/>
    <xf numFmtId="0" fontId="3" fillId="9" borderId="6" xfId="0" applyFont="1" applyFill="1" applyBorder="1"/>
    <xf numFmtId="0" fontId="3" fillId="9" borderId="0" xfId="0" applyFont="1" applyFill="1"/>
    <xf numFmtId="0" fontId="3" fillId="9" borderId="8" xfId="0" applyFont="1" applyFill="1" applyBorder="1"/>
    <xf numFmtId="0" fontId="3" fillId="9" borderId="9" xfId="0" applyFont="1" applyFill="1" applyBorder="1"/>
    <xf numFmtId="0" fontId="10" fillId="3" borderId="0" xfId="0" applyFont="1" applyFill="1"/>
    <xf numFmtId="0" fontId="10" fillId="0" borderId="3" xfId="0" applyFont="1" applyBorder="1"/>
    <xf numFmtId="0" fontId="10" fillId="0" borderId="6" xfId="0" applyFont="1" applyBorder="1"/>
    <xf numFmtId="0" fontId="10" fillId="7" borderId="8" xfId="0" applyFont="1" applyFill="1" applyBorder="1"/>
    <xf numFmtId="0" fontId="3" fillId="7" borderId="10" xfId="0" applyFont="1" applyFill="1" applyBorder="1"/>
    <xf numFmtId="3" fontId="6" fillId="12" borderId="9" xfId="0" applyNumberFormat="1" applyFont="1" applyFill="1" applyBorder="1"/>
    <xf numFmtId="3" fontId="3" fillId="0" borderId="15" xfId="0" applyNumberFormat="1" applyFont="1" applyBorder="1"/>
    <xf numFmtId="3" fontId="5" fillId="0" borderId="2" xfId="0" applyNumberFormat="1" applyFont="1" applyBorder="1"/>
    <xf numFmtId="0" fontId="5" fillId="0" borderId="1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585791</xdr:colOff>
      <xdr:row>10</xdr:row>
      <xdr:rowOff>157164</xdr:rowOff>
    </xdr:from>
    <xdr:to>
      <xdr:col>7</xdr:col>
      <xdr:colOff>595316</xdr:colOff>
      <xdr:row>13</xdr:row>
      <xdr:rowOff>176214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F58EF57A-BCB6-DD2C-C2BC-C0610F7D6140}"/>
            </a:ext>
          </a:extLst>
        </xdr:cNvPr>
        <xdr:cNvSpPr/>
      </xdr:nvSpPr>
      <xdr:spPr>
        <a:xfrm rot="16200000">
          <a:off x="5648329" y="2743201"/>
          <a:ext cx="762000" cy="7715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180979</xdr:colOff>
      <xdr:row>51</xdr:row>
      <xdr:rowOff>190501</xdr:rowOff>
    </xdr:from>
    <xdr:to>
      <xdr:col>11</xdr:col>
      <xdr:colOff>352429</xdr:colOff>
      <xdr:row>55</xdr:row>
      <xdr:rowOff>133351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D6A49E1-EEFA-71D6-07E8-4113C954BE52}"/>
            </a:ext>
          </a:extLst>
        </xdr:cNvPr>
        <xdr:cNvSpPr/>
      </xdr:nvSpPr>
      <xdr:spPr>
        <a:xfrm rot="18486740">
          <a:off x="8901117" y="12968288"/>
          <a:ext cx="971550" cy="10191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752475</xdr:colOff>
      <xdr:row>52</xdr:row>
      <xdr:rowOff>133350</xdr:rowOff>
    </xdr:from>
    <xdr:to>
      <xdr:col>3</xdr:col>
      <xdr:colOff>324177</xdr:colOff>
      <xdr:row>58</xdr:row>
      <xdr:rowOff>143092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9D5C99-5367-A405-F533-2BFD818B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3125450"/>
          <a:ext cx="2343477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52</xdr:row>
      <xdr:rowOff>161925</xdr:rowOff>
    </xdr:from>
    <xdr:to>
      <xdr:col>3</xdr:col>
      <xdr:colOff>200337</xdr:colOff>
      <xdr:row>58</xdr:row>
      <xdr:rowOff>76403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622974-A2D3-8D58-8BB3-4B58B9C8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13154025"/>
          <a:ext cx="2238687" cy="1457528"/>
        </a:xfrm>
        <a:prstGeom prst="rect">
          <a:avLst/>
        </a:prstGeom>
      </xdr:spPr>
    </xdr:pic>
    <xdr:clientData/>
  </xdr:twoCellAnchor>
  <xdr:twoCellAnchor>
    <xdr:from>
      <xdr:col>8</xdr:col>
      <xdr:colOff>133349</xdr:colOff>
      <xdr:row>118</xdr:row>
      <xdr:rowOff>152400</xdr:rowOff>
    </xdr:from>
    <xdr:to>
      <xdr:col>9</xdr:col>
      <xdr:colOff>123825</xdr:colOff>
      <xdr:row>120</xdr:row>
      <xdr:rowOff>209550</xdr:rowOff>
    </xdr:to>
    <xdr:sp macro="" textlink="">
      <xdr:nvSpPr>
        <xdr:cNvPr id="9" name="Flecha: hacia la izquierda 8">
          <a:extLst>
            <a:ext uri="{FF2B5EF4-FFF2-40B4-BE49-F238E27FC236}">
              <a16:creationId xmlns:a16="http://schemas.microsoft.com/office/drawing/2014/main" id="{8E4B91EF-2B77-3DB1-CB13-4711396FB207}"/>
            </a:ext>
          </a:extLst>
        </xdr:cNvPr>
        <xdr:cNvSpPr/>
      </xdr:nvSpPr>
      <xdr:spPr>
        <a:xfrm>
          <a:off x="7419974" y="29756100"/>
          <a:ext cx="809626" cy="5524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904875</xdr:colOff>
      <xdr:row>142</xdr:row>
      <xdr:rowOff>0</xdr:rowOff>
    </xdr:from>
    <xdr:to>
      <xdr:col>11</xdr:col>
      <xdr:colOff>38100</xdr:colOff>
      <xdr:row>149</xdr:row>
      <xdr:rowOff>209550</xdr:rowOff>
    </xdr:to>
    <xdr:sp macro="" textlink="">
      <xdr:nvSpPr>
        <xdr:cNvPr id="11" name="Símbolo &quot;No permitido&quot; 10">
          <a:extLst>
            <a:ext uri="{FF2B5EF4-FFF2-40B4-BE49-F238E27FC236}">
              <a16:creationId xmlns:a16="http://schemas.microsoft.com/office/drawing/2014/main" id="{01E4D6FD-7EFF-457E-B258-5EE0929A9971}"/>
            </a:ext>
          </a:extLst>
        </xdr:cNvPr>
        <xdr:cNvSpPr/>
      </xdr:nvSpPr>
      <xdr:spPr>
        <a:xfrm>
          <a:off x="7429500" y="35604450"/>
          <a:ext cx="2581275" cy="1952625"/>
        </a:xfrm>
        <a:prstGeom prst="noSmoking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2256-A2D4-43AF-B092-2746FB23D7FD}">
  <dimension ref="A1:N1048576"/>
  <sheetViews>
    <sheetView tabSelected="1" workbookViewId="0">
      <pane ySplit="1" topLeftCell="A134" activePane="bottomLeft" state="frozen"/>
      <selection pane="bottomLeft" activeCell="B149" sqref="B149"/>
    </sheetView>
  </sheetViews>
  <sheetFormatPr baseColWidth="10" defaultRowHeight="19.5" x14ac:dyDescent="0.3"/>
  <cols>
    <col min="1" max="1" width="15.28515625" style="2" bestFit="1" customWidth="1"/>
    <col min="2" max="2" width="14.85546875" style="2" customWidth="1"/>
    <col min="3" max="4" width="11.42578125" style="2"/>
    <col min="5" max="5" width="14.42578125" style="2" bestFit="1" customWidth="1"/>
    <col min="6" max="6" width="15.85546875" style="2" customWidth="1"/>
    <col min="7" max="7" width="14.5703125" style="2" customWidth="1"/>
    <col min="8" max="8" width="14.42578125" style="2" bestFit="1" customWidth="1"/>
    <col min="9" max="10" width="12.28515625" style="2" bestFit="1" customWidth="1"/>
    <col min="11" max="12" width="12.7109375" style="2" bestFit="1" customWidth="1"/>
    <col min="13" max="16384" width="11.42578125" style="2"/>
  </cols>
  <sheetData>
    <row r="1" spans="1:14" s="1" customFormat="1" ht="28.5" x14ac:dyDescent="0.45">
      <c r="A1" s="1" t="s">
        <v>0</v>
      </c>
    </row>
    <row r="3" spans="1:14" x14ac:dyDescent="0.3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x14ac:dyDescent="0.3">
      <c r="A7" s="4" t="s">
        <v>4</v>
      </c>
    </row>
    <row r="8" spans="1:14" x14ac:dyDescent="0.3">
      <c r="B8" s="2" t="s">
        <v>5</v>
      </c>
      <c r="E8" s="8">
        <v>100</v>
      </c>
      <c r="F8" s="2" t="s">
        <v>6</v>
      </c>
      <c r="G8" s="2" t="s">
        <v>7</v>
      </c>
    </row>
    <row r="9" spans="1:14" x14ac:dyDescent="0.3">
      <c r="B9" s="2" t="s">
        <v>8</v>
      </c>
      <c r="E9" s="14">
        <v>1200</v>
      </c>
      <c r="F9" s="2" t="s">
        <v>6</v>
      </c>
    </row>
    <row r="10" spans="1:14" x14ac:dyDescent="0.3">
      <c r="B10" s="2" t="s">
        <v>9</v>
      </c>
      <c r="E10" s="8">
        <v>2000</v>
      </c>
      <c r="F10" s="2" t="s">
        <v>6</v>
      </c>
    </row>
    <row r="12" spans="1:14" x14ac:dyDescent="0.3">
      <c r="A12" s="9">
        <f ca="1">TODAY()</f>
        <v>45855</v>
      </c>
      <c r="B12" s="2" t="s">
        <v>10</v>
      </c>
      <c r="E12" s="13" t="s">
        <v>13</v>
      </c>
      <c r="F12" s="13" t="s">
        <v>14</v>
      </c>
    </row>
    <row r="13" spans="1:14" x14ac:dyDescent="0.3">
      <c r="A13" s="2" t="s">
        <v>15</v>
      </c>
      <c r="B13" s="11" t="s">
        <v>11</v>
      </c>
      <c r="C13" s="11"/>
      <c r="D13" s="11"/>
      <c r="E13" s="12">
        <f>+E8</f>
        <v>100</v>
      </c>
      <c r="F13" s="11"/>
    </row>
    <row r="14" spans="1:14" x14ac:dyDescent="0.3">
      <c r="A14" s="2" t="s">
        <v>16</v>
      </c>
      <c r="B14" s="11" t="s">
        <v>12</v>
      </c>
      <c r="C14" s="11"/>
      <c r="D14" s="11"/>
      <c r="E14" s="11"/>
      <c r="F14" s="16">
        <f>+E13</f>
        <v>100</v>
      </c>
    </row>
    <row r="16" spans="1:14" x14ac:dyDescent="0.3">
      <c r="A16" s="9">
        <f ca="1">+A12+270</f>
        <v>46125</v>
      </c>
      <c r="B16" s="2" t="s">
        <v>17</v>
      </c>
    </row>
    <row r="17" spans="1:14" x14ac:dyDescent="0.3">
      <c r="B17" s="2" t="s">
        <v>5</v>
      </c>
      <c r="E17" s="8">
        <v>2100</v>
      </c>
      <c r="F17" s="2" t="s">
        <v>6</v>
      </c>
    </row>
    <row r="18" spans="1:14" x14ac:dyDescent="0.3">
      <c r="E18" s="13" t="s">
        <v>13</v>
      </c>
      <c r="F18" s="13" t="s">
        <v>14</v>
      </c>
    </row>
    <row r="19" spans="1:14" x14ac:dyDescent="0.3">
      <c r="A19" s="2" t="s">
        <v>15</v>
      </c>
      <c r="B19" s="11" t="s">
        <v>11</v>
      </c>
      <c r="C19" s="11"/>
      <c r="D19" s="11"/>
      <c r="E19" s="12">
        <f>+E9</f>
        <v>1200</v>
      </c>
      <c r="F19" s="11"/>
      <c r="H19" s="4" t="s">
        <v>20</v>
      </c>
      <c r="I19" s="4"/>
      <c r="J19" s="4"/>
      <c r="K19" s="15">
        <f>+E13+E19</f>
        <v>1300</v>
      </c>
    </row>
    <row r="20" spans="1:14" x14ac:dyDescent="0.3">
      <c r="A20" s="2" t="s">
        <v>16</v>
      </c>
      <c r="B20" s="11" t="s">
        <v>19</v>
      </c>
      <c r="C20" s="11"/>
      <c r="D20" s="11"/>
      <c r="E20" s="12">
        <f>+F21-E19</f>
        <v>800</v>
      </c>
      <c r="F20" s="12"/>
      <c r="H20" s="4" t="s">
        <v>21</v>
      </c>
      <c r="K20" s="15">
        <f>+F21+F24-E20</f>
        <v>1300</v>
      </c>
    </row>
    <row r="21" spans="1:14" x14ac:dyDescent="0.3">
      <c r="A21" s="2" t="s">
        <v>16</v>
      </c>
      <c r="B21" s="11" t="s">
        <v>18</v>
      </c>
      <c r="C21" s="11"/>
      <c r="D21" s="11"/>
      <c r="E21" s="11"/>
      <c r="F21" s="12">
        <f>+E10</f>
        <v>2000</v>
      </c>
    </row>
    <row r="23" spans="1:14" x14ac:dyDescent="0.3">
      <c r="B23" s="11" t="s">
        <v>12</v>
      </c>
      <c r="C23" s="11"/>
      <c r="D23" s="11"/>
      <c r="E23" s="16">
        <f>+F14</f>
        <v>100</v>
      </c>
      <c r="F23" s="11"/>
    </row>
    <row r="24" spans="1:14" x14ac:dyDescent="0.3">
      <c r="B24" s="11" t="s">
        <v>19</v>
      </c>
      <c r="C24" s="11"/>
      <c r="D24" s="11"/>
      <c r="E24" s="11"/>
      <c r="F24" s="12">
        <f>+E23</f>
        <v>100</v>
      </c>
    </row>
    <row r="27" spans="1:14" x14ac:dyDescent="0.3">
      <c r="A27" s="6" t="s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3">
      <c r="A28" s="6" t="s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3">
      <c r="A29" s="6" t="s">
        <v>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3">
      <c r="A30" s="18" t="s">
        <v>26</v>
      </c>
      <c r="B30" s="19"/>
      <c r="C30" s="19"/>
      <c r="D30" s="19"/>
      <c r="E30" s="19"/>
      <c r="F30" s="19"/>
      <c r="G30" s="19"/>
      <c r="H30" s="23">
        <v>2.5000000000000001E-3</v>
      </c>
      <c r="I30" s="19"/>
      <c r="J30" s="19"/>
      <c r="K30" s="19"/>
      <c r="L30" s="19"/>
      <c r="M30" s="19"/>
      <c r="N30" s="19"/>
    </row>
    <row r="31" spans="1:14" x14ac:dyDescent="0.3">
      <c r="A31" s="2" t="s">
        <v>25</v>
      </c>
      <c r="B31" s="8">
        <v>1000000</v>
      </c>
      <c r="E31" s="20" t="s">
        <v>31</v>
      </c>
      <c r="F31" s="20" t="s">
        <v>32</v>
      </c>
      <c r="G31" s="20" t="s">
        <v>33</v>
      </c>
      <c r="H31" s="20" t="s">
        <v>34</v>
      </c>
      <c r="I31" s="20" t="s">
        <v>35</v>
      </c>
      <c r="J31" s="20" t="s">
        <v>36</v>
      </c>
      <c r="K31" s="20" t="s">
        <v>29</v>
      </c>
    </row>
    <row r="32" spans="1:14" x14ac:dyDescent="0.3">
      <c r="A32" s="2" t="s">
        <v>27</v>
      </c>
      <c r="B32" s="2">
        <v>12</v>
      </c>
      <c r="D32" s="2">
        <v>1</v>
      </c>
      <c r="E32" s="8">
        <f>-PPMT($B$33,D32,$B$32,$B$31,0,0)</f>
        <v>78848.788678341691</v>
      </c>
      <c r="F32" s="8">
        <f>-IPMT($B$33,D32,$B$32,$B$31,0,0)</f>
        <v>10000.000000000002</v>
      </c>
      <c r="G32" s="21">
        <f>+E32+F32</f>
        <v>88848.788678341691</v>
      </c>
      <c r="H32" s="8">
        <f>SUM(E32:$E$43)*$H$30</f>
        <v>2500</v>
      </c>
      <c r="I32" s="2">
        <v>500</v>
      </c>
      <c r="K32" s="21">
        <f>SUM(G32:J32)</f>
        <v>91848.788678341691</v>
      </c>
    </row>
    <row r="33" spans="1:14" x14ac:dyDescent="0.3">
      <c r="A33" s="2" t="s">
        <v>28</v>
      </c>
      <c r="B33" s="17">
        <v>0.01</v>
      </c>
      <c r="D33" s="2">
        <f>+D32+1</f>
        <v>2</v>
      </c>
      <c r="E33" s="8">
        <f t="shared" ref="E33:E43" si="0">-PPMT($B$33,D33,$B$32,$B$31,0,0)</f>
        <v>79637.276565125125</v>
      </c>
      <c r="F33" s="8">
        <f t="shared" ref="F33:F43" si="1">-IPMT($B$33,D33,$B$32,$B$31,0,0)</f>
        <v>9211.5121132165841</v>
      </c>
      <c r="G33" s="21">
        <f t="shared" ref="G33:G43" si="2">+E33+F33</f>
        <v>88848.788678341705</v>
      </c>
      <c r="H33" s="8">
        <f>SUM(E33:$E$43)*$H$30</f>
        <v>2302.8780283041456</v>
      </c>
      <c r="I33" s="2">
        <v>500</v>
      </c>
      <c r="K33" s="21">
        <f t="shared" ref="K33:K43" si="3">SUM(G33:J33)</f>
        <v>91651.666706645847</v>
      </c>
    </row>
    <row r="34" spans="1:14" x14ac:dyDescent="0.3">
      <c r="A34" s="2" t="s">
        <v>29</v>
      </c>
      <c r="B34" s="8">
        <f>-PMT(B33,B32,B31,0,0)</f>
        <v>88848.788678341691</v>
      </c>
      <c r="D34" s="2">
        <f t="shared" ref="D34:D43" si="4">+D33+1</f>
        <v>3</v>
      </c>
      <c r="E34" s="8">
        <f t="shared" si="0"/>
        <v>80433.649330776359</v>
      </c>
      <c r="F34" s="8">
        <f t="shared" si="1"/>
        <v>8415.1393475653313</v>
      </c>
      <c r="G34" s="21">
        <f t="shared" si="2"/>
        <v>88848.788678341691</v>
      </c>
      <c r="H34" s="8">
        <f>SUM(E34:$E$43)*$H$30</f>
        <v>2103.7848368913324</v>
      </c>
      <c r="I34" s="2">
        <v>500</v>
      </c>
      <c r="K34" s="21">
        <f t="shared" si="3"/>
        <v>91452.573515233016</v>
      </c>
    </row>
    <row r="35" spans="1:14" x14ac:dyDescent="0.3">
      <c r="A35" s="2" t="s">
        <v>30</v>
      </c>
      <c r="B35" s="17">
        <v>0.1</v>
      </c>
      <c r="D35" s="2">
        <f t="shared" si="4"/>
        <v>4</v>
      </c>
      <c r="E35" s="8">
        <f t="shared" si="0"/>
        <v>81237.985824084128</v>
      </c>
      <c r="F35" s="8">
        <f t="shared" si="1"/>
        <v>7610.8028542575685</v>
      </c>
      <c r="G35" s="21">
        <f t="shared" si="2"/>
        <v>88848.788678341691</v>
      </c>
      <c r="H35" s="8">
        <f>SUM(E35:$E$43)*$H$30</f>
        <v>1902.7007135643921</v>
      </c>
      <c r="I35" s="2">
        <v>500</v>
      </c>
      <c r="K35" s="21">
        <f t="shared" si="3"/>
        <v>91251.489391906085</v>
      </c>
    </row>
    <row r="36" spans="1:14" x14ac:dyDescent="0.3">
      <c r="D36" s="2">
        <f t="shared" si="4"/>
        <v>5</v>
      </c>
      <c r="E36" s="8">
        <f t="shared" si="0"/>
        <v>82050.365682324962</v>
      </c>
      <c r="F36" s="8">
        <f t="shared" si="1"/>
        <v>6798.4229960167268</v>
      </c>
      <c r="G36" s="21">
        <f t="shared" si="2"/>
        <v>88848.788678341691</v>
      </c>
      <c r="H36" s="8">
        <f>SUM(E36:$E$43)*$H$30</f>
        <v>1699.6057490041815</v>
      </c>
      <c r="I36" s="2">
        <v>500</v>
      </c>
      <c r="K36" s="21">
        <f t="shared" si="3"/>
        <v>91048.394427345876</v>
      </c>
    </row>
    <row r="37" spans="1:14" x14ac:dyDescent="0.3">
      <c r="D37" s="2">
        <f t="shared" si="4"/>
        <v>6</v>
      </c>
      <c r="E37" s="8">
        <f t="shared" si="0"/>
        <v>82870.869339148223</v>
      </c>
      <c r="F37" s="8">
        <f t="shared" si="1"/>
        <v>5977.9193391934759</v>
      </c>
      <c r="G37" s="21">
        <f t="shared" si="2"/>
        <v>88848.788678341705</v>
      </c>
      <c r="H37" s="8">
        <f>SUM(E37:$E$43)*$H$30</f>
        <v>1494.479834798369</v>
      </c>
      <c r="I37" s="2">
        <v>500</v>
      </c>
      <c r="K37" s="21">
        <f t="shared" si="3"/>
        <v>90843.268513140079</v>
      </c>
    </row>
    <row r="38" spans="1:14" x14ac:dyDescent="0.3">
      <c r="A38" s="4" t="s">
        <v>41</v>
      </c>
      <c r="D38" s="2">
        <f t="shared" si="4"/>
        <v>7</v>
      </c>
      <c r="E38" s="8">
        <f t="shared" si="0"/>
        <v>83699.578032539706</v>
      </c>
      <c r="F38" s="8">
        <f t="shared" si="1"/>
        <v>5149.2106458019944</v>
      </c>
      <c r="G38" s="21">
        <f t="shared" si="2"/>
        <v>88848.788678341705</v>
      </c>
      <c r="H38" s="8">
        <f>SUM(E38:$E$43)*$H$30</f>
        <v>1287.3026614504984</v>
      </c>
      <c r="I38" s="2">
        <v>500</v>
      </c>
      <c r="K38" s="21">
        <f t="shared" si="3"/>
        <v>90636.091339792198</v>
      </c>
    </row>
    <row r="39" spans="1:14" x14ac:dyDescent="0.3">
      <c r="B39" s="25">
        <f>B31*(1-B35)</f>
        <v>900000</v>
      </c>
      <c r="D39" s="2">
        <f t="shared" si="4"/>
        <v>8</v>
      </c>
      <c r="E39" s="8">
        <f t="shared" si="0"/>
        <v>84536.573812865099</v>
      </c>
      <c r="F39" s="8">
        <f t="shared" si="1"/>
        <v>4312.214865476597</v>
      </c>
      <c r="G39" s="21">
        <f t="shared" si="2"/>
        <v>88848.788678341691</v>
      </c>
      <c r="H39" s="8">
        <f>SUM(E39:$E$43)*$H$30</f>
        <v>1078.0537163691492</v>
      </c>
      <c r="I39" s="2">
        <v>500</v>
      </c>
      <c r="K39" s="21">
        <f t="shared" si="3"/>
        <v>90426.842394710839</v>
      </c>
    </row>
    <row r="40" spans="1:14" x14ac:dyDescent="0.3">
      <c r="D40" s="2">
        <f t="shared" si="4"/>
        <v>9</v>
      </c>
      <c r="E40" s="8">
        <f t="shared" si="0"/>
        <v>85381.93955099376</v>
      </c>
      <c r="F40" s="8">
        <f t="shared" si="1"/>
        <v>3466.8491273479463</v>
      </c>
      <c r="G40" s="21">
        <f t="shared" si="2"/>
        <v>88848.788678341705</v>
      </c>
      <c r="H40" s="8">
        <f>SUM(E40:$E$43)*$H$30</f>
        <v>866.71228183698656</v>
      </c>
      <c r="I40" s="2">
        <v>500</v>
      </c>
      <c r="K40" s="21">
        <f t="shared" si="3"/>
        <v>90215.500960178688</v>
      </c>
    </row>
    <row r="41" spans="1:14" x14ac:dyDescent="0.3">
      <c r="D41" s="2">
        <f t="shared" si="4"/>
        <v>10</v>
      </c>
      <c r="E41" s="8">
        <f t="shared" si="0"/>
        <v>86235.758946503687</v>
      </c>
      <c r="F41" s="8">
        <f t="shared" si="1"/>
        <v>2613.029731838009</v>
      </c>
      <c r="G41" s="21">
        <f t="shared" si="2"/>
        <v>88848.788678341691</v>
      </c>
      <c r="H41" s="8">
        <f>SUM(E41:$E$43)*$H$30</f>
        <v>653.25743295950201</v>
      </c>
      <c r="I41" s="2">
        <v>500</v>
      </c>
      <c r="K41" s="21">
        <f t="shared" si="3"/>
        <v>90002.046111301199</v>
      </c>
    </row>
    <row r="42" spans="1:14" x14ac:dyDescent="0.3">
      <c r="D42" s="2">
        <f t="shared" si="4"/>
        <v>11</v>
      </c>
      <c r="E42" s="8">
        <f t="shared" si="0"/>
        <v>87098.116535968729</v>
      </c>
      <c r="F42" s="8">
        <f t="shared" si="1"/>
        <v>1750.6721423729718</v>
      </c>
      <c r="G42" s="21">
        <f t="shared" si="2"/>
        <v>88848.788678341705</v>
      </c>
      <c r="H42" s="8">
        <f>SUM(E42:$E$43)*$H$30</f>
        <v>437.66803559324285</v>
      </c>
      <c r="I42" s="2">
        <v>500</v>
      </c>
      <c r="K42" s="21">
        <f t="shared" si="3"/>
        <v>89786.456713934953</v>
      </c>
    </row>
    <row r="43" spans="1:14" x14ac:dyDescent="0.3">
      <c r="D43" s="2">
        <f t="shared" si="4"/>
        <v>12</v>
      </c>
      <c r="E43" s="8">
        <f t="shared" si="0"/>
        <v>87969.097701328414</v>
      </c>
      <c r="F43" s="8">
        <f t="shared" si="1"/>
        <v>879.69097701328428</v>
      </c>
      <c r="G43" s="21">
        <f t="shared" si="2"/>
        <v>88848.788678341691</v>
      </c>
      <c r="H43" s="8">
        <f>SUM(E43:$E$43)*$H$30</f>
        <v>219.92274425332104</v>
      </c>
      <c r="I43" s="2">
        <v>500</v>
      </c>
      <c r="K43" s="21">
        <f t="shared" si="3"/>
        <v>89568.711422595006</v>
      </c>
    </row>
    <row r="44" spans="1:14" x14ac:dyDescent="0.3">
      <c r="E44" s="15">
        <f t="shared" ref="E44:K44" si="5">SUM(E32:E43)</f>
        <v>1000000</v>
      </c>
      <c r="F44" s="15">
        <f t="shared" si="5"/>
        <v>66185.464140100492</v>
      </c>
      <c r="G44" s="22">
        <f t="shared" si="5"/>
        <v>1066185.4641401002</v>
      </c>
      <c r="H44" s="15">
        <f t="shared" si="5"/>
        <v>16546.366035025119</v>
      </c>
      <c r="I44" s="15">
        <f t="shared" si="5"/>
        <v>6000</v>
      </c>
      <c r="J44" s="15">
        <f t="shared" si="5"/>
        <v>0</v>
      </c>
      <c r="K44" s="22">
        <f t="shared" si="5"/>
        <v>1088731.8301751255</v>
      </c>
    </row>
    <row r="46" spans="1:14" ht="20.25" thickBot="1" x14ac:dyDescent="0.35">
      <c r="A46" s="18" t="s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20.25" thickBot="1" x14ac:dyDescent="0.35">
      <c r="E47" s="46" t="s">
        <v>38</v>
      </c>
      <c r="F47" s="47" t="s">
        <v>39</v>
      </c>
      <c r="G47" s="47" t="s">
        <v>29</v>
      </c>
      <c r="H47" s="48" t="s">
        <v>40</v>
      </c>
    </row>
    <row r="48" spans="1:14" ht="20.25" thickBot="1" x14ac:dyDescent="0.35">
      <c r="D48" s="2">
        <v>1</v>
      </c>
      <c r="E48" s="37">
        <f>+B39</f>
        <v>900000</v>
      </c>
      <c r="F48" s="38">
        <f>+E48*$B$52</f>
        <v>27643.392822624872</v>
      </c>
      <c r="G48" s="38">
        <f>-K32</f>
        <v>-91848.788678341691</v>
      </c>
      <c r="H48" s="50">
        <f t="shared" ref="H48:H59" si="6">SUM(E48:G48)</f>
        <v>835794.60414428322</v>
      </c>
    </row>
    <row r="49" spans="2:10" ht="20.25" thickBot="1" x14ac:dyDescent="0.35">
      <c r="D49" s="2">
        <f>+D48+1</f>
        <v>2</v>
      </c>
      <c r="E49" s="40">
        <f>+H48</f>
        <v>835794.60414428322</v>
      </c>
      <c r="F49" s="41">
        <f t="shared" ref="F49:F59" si="7">+E49*$B$52</f>
        <v>25671.331734878528</v>
      </c>
      <c r="G49" s="41">
        <f t="shared" ref="G49:G59" si="8">-K33</f>
        <v>-91651.666706645847</v>
      </c>
      <c r="H49" s="50">
        <f t="shared" si="6"/>
        <v>769814.26917251584</v>
      </c>
    </row>
    <row r="50" spans="2:10" ht="20.25" thickBot="1" x14ac:dyDescent="0.35">
      <c r="B50" s="13" t="s">
        <v>42</v>
      </c>
      <c r="D50" s="2">
        <f t="shared" ref="D50:D59" si="9">+D49+1</f>
        <v>3</v>
      </c>
      <c r="E50" s="40">
        <f>+H49</f>
        <v>769814.26917251584</v>
      </c>
      <c r="F50" s="41">
        <f t="shared" si="7"/>
        <v>23644.753603553039</v>
      </c>
      <c r="G50" s="41">
        <f t="shared" si="8"/>
        <v>-91452.573515233016</v>
      </c>
      <c r="H50" s="60">
        <f t="shared" si="6"/>
        <v>702006.44926083589</v>
      </c>
      <c r="J50" s="60">
        <f>SUM(J51:J59)</f>
        <v>702006.44926143216</v>
      </c>
    </row>
    <row r="51" spans="2:10" ht="20.25" thickBot="1" x14ac:dyDescent="0.35">
      <c r="B51" s="13" t="s">
        <v>43</v>
      </c>
      <c r="D51" s="2">
        <f t="shared" si="9"/>
        <v>4</v>
      </c>
      <c r="E51" s="40">
        <f t="shared" ref="E51:E59" si="10">+H50</f>
        <v>702006.44926083589</v>
      </c>
      <c r="F51" s="41">
        <f t="shared" si="7"/>
        <v>21562.044489925956</v>
      </c>
      <c r="G51" s="57">
        <f t="shared" si="8"/>
        <v>-91251.489391906085</v>
      </c>
      <c r="H51" s="42">
        <f t="shared" si="6"/>
        <v>632317.00435885577</v>
      </c>
      <c r="J51" s="61">
        <f t="shared" ref="J51:J58" si="11">-G51/(1+$B$52)^(D51-3)</f>
        <v>88532.2324161898</v>
      </c>
    </row>
    <row r="52" spans="2:10" ht="20.25" thickBot="1" x14ac:dyDescent="0.35">
      <c r="B52" s="26">
        <v>3.0714880914027635E-2</v>
      </c>
      <c r="D52" s="2">
        <f t="shared" si="9"/>
        <v>5</v>
      </c>
      <c r="E52" s="40">
        <f t="shared" si="10"/>
        <v>632317.00435885577</v>
      </c>
      <c r="F52" s="41">
        <f t="shared" si="7"/>
        <v>19421.541488796949</v>
      </c>
      <c r="G52" s="58">
        <f t="shared" si="8"/>
        <v>-91048.394427345876</v>
      </c>
      <c r="H52" s="42">
        <f t="shared" si="6"/>
        <v>560690.15142030688</v>
      </c>
      <c r="J52" s="61">
        <f t="shared" si="11"/>
        <v>85702.837160923504</v>
      </c>
    </row>
    <row r="53" spans="2:10" ht="20.25" thickBot="1" x14ac:dyDescent="0.35">
      <c r="D53" s="2">
        <f t="shared" si="9"/>
        <v>6</v>
      </c>
      <c r="E53" s="40">
        <f t="shared" si="10"/>
        <v>560690.15142030688</v>
      </c>
      <c r="F53" s="41">
        <f t="shared" si="7"/>
        <v>17221.531230542849</v>
      </c>
      <c r="G53" s="58">
        <f t="shared" si="8"/>
        <v>-90843.268513140079</v>
      </c>
      <c r="H53" s="42">
        <f t="shared" si="6"/>
        <v>487068.41413770959</v>
      </c>
      <c r="J53" s="61">
        <f t="shared" si="11"/>
        <v>82961.598800425854</v>
      </c>
    </row>
    <row r="54" spans="2:10" ht="20.25" thickBot="1" x14ac:dyDescent="0.35">
      <c r="D54" s="2">
        <f t="shared" si="9"/>
        <v>7</v>
      </c>
      <c r="E54" s="40">
        <f t="shared" si="10"/>
        <v>487068.41413770959</v>
      </c>
      <c r="F54" s="41">
        <f t="shared" si="7"/>
        <v>14960.248337224044</v>
      </c>
      <c r="G54" s="58">
        <f t="shared" si="8"/>
        <v>-90636.091339792198</v>
      </c>
      <c r="H54" s="42">
        <f t="shared" si="6"/>
        <v>411392.57113514148</v>
      </c>
      <c r="J54" s="61">
        <f t="shared" si="11"/>
        <v>80305.813078918422</v>
      </c>
    </row>
    <row r="55" spans="2:10" ht="20.25" thickBot="1" x14ac:dyDescent="0.35">
      <c r="D55" s="2">
        <f t="shared" si="9"/>
        <v>8</v>
      </c>
      <c r="E55" s="40">
        <f t="shared" si="10"/>
        <v>411392.57113514148</v>
      </c>
      <c r="F55" s="41">
        <f t="shared" si="7"/>
        <v>12635.873831331513</v>
      </c>
      <c r="G55" s="58">
        <f t="shared" si="8"/>
        <v>-90426.842394710839</v>
      </c>
      <c r="H55" s="42">
        <f t="shared" si="6"/>
        <v>333601.60257176217</v>
      </c>
      <c r="J55" s="61">
        <f t="shared" si="11"/>
        <v>77732.857878200681</v>
      </c>
    </row>
    <row r="56" spans="2:10" ht="20.25" thickBot="1" x14ac:dyDescent="0.35">
      <c r="D56" s="2">
        <f t="shared" si="9"/>
        <v>9</v>
      </c>
      <c r="E56" s="40">
        <f t="shared" si="10"/>
        <v>333601.60257176217</v>
      </c>
      <c r="F56" s="41">
        <f t="shared" si="7"/>
        <v>10246.53349572045</v>
      </c>
      <c r="G56" s="58">
        <f t="shared" si="8"/>
        <v>-90215.500960178688</v>
      </c>
      <c r="H56" s="42">
        <f t="shared" si="6"/>
        <v>253632.63510730397</v>
      </c>
      <c r="J56" s="61">
        <f t="shared" si="11"/>
        <v>75240.190738795209</v>
      </c>
    </row>
    <row r="57" spans="2:10" ht="20.25" thickBot="1" x14ac:dyDescent="0.35">
      <c r="D57" s="2">
        <f t="shared" si="9"/>
        <v>10</v>
      </c>
      <c r="E57" s="40">
        <f t="shared" si="10"/>
        <v>253632.63510730397</v>
      </c>
      <c r="F57" s="41">
        <f t="shared" si="7"/>
        <v>7790.2961832318661</v>
      </c>
      <c r="G57" s="58">
        <f t="shared" si="8"/>
        <v>-90002.046111301199</v>
      </c>
      <c r="H57" s="42">
        <f t="shared" si="6"/>
        <v>171420.88517923464</v>
      </c>
      <c r="J57" s="61">
        <f t="shared" si="11"/>
        <v>72825.34645558834</v>
      </c>
    </row>
    <row r="58" spans="2:10" ht="20.25" thickBot="1" x14ac:dyDescent="0.35">
      <c r="D58" s="2">
        <f t="shared" si="9"/>
        <v>11</v>
      </c>
      <c r="E58" s="40">
        <f t="shared" si="10"/>
        <v>171420.88517923464</v>
      </c>
      <c r="F58" s="41">
        <f t="shared" si="7"/>
        <v>5265.1720744573968</v>
      </c>
      <c r="G58" s="58">
        <f t="shared" si="8"/>
        <v>-89786.456713934953</v>
      </c>
      <c r="H58" s="42">
        <f t="shared" si="6"/>
        <v>86899.600539757084</v>
      </c>
      <c r="J58" s="61">
        <f t="shared" si="11"/>
        <v>70485.934745734266</v>
      </c>
    </row>
    <row r="59" spans="2:10" ht="20.25" thickBot="1" x14ac:dyDescent="0.35">
      <c r="D59" s="2">
        <f t="shared" si="9"/>
        <v>12</v>
      </c>
      <c r="E59" s="43">
        <f t="shared" si="10"/>
        <v>86899.600539757084</v>
      </c>
      <c r="F59" s="44">
        <f t="shared" si="7"/>
        <v>2669.1108820552104</v>
      </c>
      <c r="G59" s="59">
        <f t="shared" si="8"/>
        <v>-89568.711422595006</v>
      </c>
      <c r="H59" s="45">
        <f t="shared" si="6"/>
        <v>-7.8271841630339622E-7</v>
      </c>
      <c r="J59" s="61">
        <f t="shared" ref="J59" si="12">-G59/(1+$B$52)^(D59-3)</f>
        <v>68219.637986656191</v>
      </c>
    </row>
    <row r="60" spans="2:10" ht="20.25" thickBot="1" x14ac:dyDescent="0.35">
      <c r="F60" s="28">
        <f>SUM(F48:F59)</f>
        <v>188731.8301743427</v>
      </c>
    </row>
    <row r="61" spans="2:10" ht="20.25" thickBot="1" x14ac:dyDescent="0.35"/>
    <row r="62" spans="2:10" x14ac:dyDescent="0.3">
      <c r="C62" s="29" t="s">
        <v>44</v>
      </c>
      <c r="D62" s="30"/>
      <c r="E62" s="30"/>
      <c r="F62" s="31">
        <f>+B31*B35</f>
        <v>100000</v>
      </c>
    </row>
    <row r="63" spans="2:10" x14ac:dyDescent="0.3">
      <c r="C63" s="32" t="s">
        <v>45</v>
      </c>
      <c r="F63" s="33">
        <f>+F44</f>
        <v>66185.464140100492</v>
      </c>
    </row>
    <row r="64" spans="2:10" x14ac:dyDescent="0.3">
      <c r="C64" s="32" t="s">
        <v>46</v>
      </c>
      <c r="F64" s="33">
        <f>+H44</f>
        <v>16546.366035025119</v>
      </c>
    </row>
    <row r="65" spans="3:9" ht="20.25" thickBot="1" x14ac:dyDescent="0.35">
      <c r="C65" s="34" t="s">
        <v>47</v>
      </c>
      <c r="D65" s="35"/>
      <c r="E65" s="35"/>
      <c r="F65" s="36">
        <f>+I44</f>
        <v>6000</v>
      </c>
    </row>
    <row r="66" spans="3:9" ht="20.25" thickBot="1" x14ac:dyDescent="0.35">
      <c r="F66" s="28">
        <f>SUM(F62:F65)</f>
        <v>188731.83017512562</v>
      </c>
    </row>
    <row r="68" spans="3:9" ht="20.25" thickBot="1" x14ac:dyDescent="0.35">
      <c r="G68" s="10" t="s">
        <v>13</v>
      </c>
      <c r="H68" s="10" t="s">
        <v>14</v>
      </c>
    </row>
    <row r="69" spans="3:9" x14ac:dyDescent="0.3">
      <c r="C69" s="2" t="s">
        <v>49</v>
      </c>
      <c r="D69" s="29" t="s">
        <v>11</v>
      </c>
      <c r="E69" s="30"/>
      <c r="F69" s="30"/>
      <c r="G69" s="52">
        <f>+E48</f>
        <v>900000</v>
      </c>
      <c r="H69" s="53"/>
    </row>
    <row r="70" spans="3:9" ht="20.25" thickBot="1" x14ac:dyDescent="0.35">
      <c r="C70" s="2" t="s">
        <v>49</v>
      </c>
      <c r="D70" s="54" t="s">
        <v>48</v>
      </c>
      <c r="E70" s="55"/>
      <c r="F70" s="55"/>
      <c r="G70" s="55"/>
      <c r="H70" s="56">
        <f>+G69</f>
        <v>900000</v>
      </c>
    </row>
    <row r="71" spans="3:9" ht="20.25" thickBot="1" x14ac:dyDescent="0.35"/>
    <row r="72" spans="3:9" ht="20.25" thickBot="1" x14ac:dyDescent="0.35">
      <c r="C72" s="2" t="s">
        <v>50</v>
      </c>
      <c r="D72" s="2" t="s">
        <v>48</v>
      </c>
      <c r="G72" s="49">
        <f>+H74-G73</f>
        <v>64205.395855716823</v>
      </c>
      <c r="I72" s="51">
        <f>+H70-G72</f>
        <v>835794.60414428322</v>
      </c>
    </row>
    <row r="73" spans="3:9" x14ac:dyDescent="0.3">
      <c r="C73" s="2" t="s">
        <v>50</v>
      </c>
      <c r="D73" s="2" t="s">
        <v>51</v>
      </c>
      <c r="G73" s="49">
        <f>+F48</f>
        <v>27643.392822624872</v>
      </c>
    </row>
    <row r="74" spans="3:9" x14ac:dyDescent="0.3">
      <c r="C74" s="2" t="s">
        <v>50</v>
      </c>
      <c r="D74" s="2" t="s">
        <v>11</v>
      </c>
      <c r="H74" s="49">
        <f>-G48</f>
        <v>91848.788678341691</v>
      </c>
    </row>
    <row r="75" spans="3:9" ht="20.25" thickBot="1" x14ac:dyDescent="0.35"/>
    <row r="76" spans="3:9" ht="20.25" thickBot="1" x14ac:dyDescent="0.35">
      <c r="C76" s="2" t="s">
        <v>52</v>
      </c>
      <c r="D76" s="2" t="s">
        <v>48</v>
      </c>
      <c r="G76" s="49">
        <f>+H78-G77</f>
        <v>65980.334971767326</v>
      </c>
      <c r="I76" s="51">
        <f>+I72-G76</f>
        <v>769814.26917251595</v>
      </c>
    </row>
    <row r="77" spans="3:9" x14ac:dyDescent="0.3">
      <c r="C77" s="2" t="s">
        <v>52</v>
      </c>
      <c r="D77" s="2" t="s">
        <v>51</v>
      </c>
      <c r="G77" s="49">
        <f>+F49</f>
        <v>25671.331734878528</v>
      </c>
    </row>
    <row r="78" spans="3:9" x14ac:dyDescent="0.3">
      <c r="C78" s="2" t="s">
        <v>52</v>
      </c>
      <c r="D78" s="2" t="s">
        <v>11</v>
      </c>
      <c r="H78" s="49">
        <f>-G49</f>
        <v>91651.666706645847</v>
      </c>
    </row>
    <row r="79" spans="3:9" ht="20.25" thickBot="1" x14ac:dyDescent="0.35"/>
    <row r="80" spans="3:9" ht="20.25" thickBot="1" x14ac:dyDescent="0.35">
      <c r="C80" s="2" t="s">
        <v>53</v>
      </c>
      <c r="D80" s="2" t="s">
        <v>48</v>
      </c>
      <c r="G80" s="49">
        <f>+H82-G81</f>
        <v>67807.819911679981</v>
      </c>
      <c r="I80" s="51">
        <f>+I76-G80</f>
        <v>702006.449260836</v>
      </c>
    </row>
    <row r="81" spans="1:14" x14ac:dyDescent="0.3">
      <c r="C81" s="2" t="s">
        <v>53</v>
      </c>
      <c r="D81" s="2" t="s">
        <v>51</v>
      </c>
      <c r="G81" s="49">
        <f>+F50</f>
        <v>23644.753603553039</v>
      </c>
    </row>
    <row r="82" spans="1:14" x14ac:dyDescent="0.3">
      <c r="C82" s="2" t="s">
        <v>53</v>
      </c>
      <c r="D82" s="2" t="s">
        <v>11</v>
      </c>
      <c r="H82" s="49">
        <f>-G50</f>
        <v>91452.573515233016</v>
      </c>
    </row>
    <row r="85" spans="1:14" x14ac:dyDescent="0.3">
      <c r="A85" s="6" t="s">
        <v>54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3">
      <c r="A86" s="6" t="s">
        <v>55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x14ac:dyDescent="0.3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x14ac:dyDescent="0.3">
      <c r="B88" s="4" t="s">
        <v>56</v>
      </c>
      <c r="C88" s="4"/>
      <c r="D88" s="4"/>
      <c r="F88" s="15">
        <v>1000000</v>
      </c>
    </row>
    <row r="90" spans="1:14" x14ac:dyDescent="0.3">
      <c r="B90" s="4" t="s">
        <v>58</v>
      </c>
      <c r="C90" s="4"/>
      <c r="D90" s="4"/>
    </row>
    <row r="91" spans="1:14" x14ac:dyDescent="0.3">
      <c r="C91" s="2" t="s">
        <v>57</v>
      </c>
      <c r="F91" s="15">
        <v>1000000</v>
      </c>
    </row>
    <row r="92" spans="1:14" x14ac:dyDescent="0.3">
      <c r="C92" s="2" t="s">
        <v>32</v>
      </c>
      <c r="F92" s="15">
        <v>120000</v>
      </c>
    </row>
    <row r="93" spans="1:14" x14ac:dyDescent="0.3">
      <c r="C93" s="62"/>
      <c r="D93" s="62"/>
      <c r="E93" s="62"/>
      <c r="F93" s="63">
        <f>+F91+F92</f>
        <v>1120000</v>
      </c>
    </row>
    <row r="95" spans="1:14" x14ac:dyDescent="0.3">
      <c r="C95" s="4"/>
      <c r="D95" s="4"/>
      <c r="E95" s="4"/>
      <c r="F95" s="13" t="s">
        <v>13</v>
      </c>
      <c r="G95" s="13" t="s">
        <v>14</v>
      </c>
    </row>
    <row r="96" spans="1:14" x14ac:dyDescent="0.3">
      <c r="B96" s="66" t="s">
        <v>62</v>
      </c>
      <c r="C96" s="64" t="s">
        <v>59</v>
      </c>
      <c r="D96" s="64"/>
      <c r="E96" s="64"/>
      <c r="F96" s="65">
        <f>+F93</f>
        <v>1120000</v>
      </c>
      <c r="G96" s="64"/>
    </row>
    <row r="97" spans="1:14" x14ac:dyDescent="0.3">
      <c r="B97" s="66" t="s">
        <v>62</v>
      </c>
      <c r="C97" s="64" t="s">
        <v>60</v>
      </c>
      <c r="D97" s="64"/>
      <c r="E97" s="64"/>
      <c r="F97" s="64"/>
      <c r="G97" s="65">
        <f>+F88</f>
        <v>1000000</v>
      </c>
    </row>
    <row r="98" spans="1:14" x14ac:dyDescent="0.3">
      <c r="B98" s="66" t="s">
        <v>62</v>
      </c>
      <c r="C98" s="64" t="s">
        <v>61</v>
      </c>
      <c r="D98" s="64"/>
      <c r="E98" s="64"/>
      <c r="F98" s="64"/>
      <c r="G98" s="65">
        <f>+F96-G97</f>
        <v>120000</v>
      </c>
    </row>
    <row r="100" spans="1:14" x14ac:dyDescent="0.3">
      <c r="C100" s="4"/>
      <c r="D100" s="4"/>
      <c r="E100" s="4"/>
      <c r="F100" s="13" t="s">
        <v>13</v>
      </c>
      <c r="G100" s="13" t="s">
        <v>14</v>
      </c>
    </row>
    <row r="101" spans="1:14" x14ac:dyDescent="0.3">
      <c r="B101" s="67" t="s">
        <v>63</v>
      </c>
      <c r="C101" s="64" t="s">
        <v>59</v>
      </c>
      <c r="D101" s="64"/>
      <c r="E101" s="64"/>
      <c r="F101" s="65">
        <f>+G102</f>
        <v>1000000</v>
      </c>
      <c r="G101" s="64"/>
    </row>
    <row r="102" spans="1:14" x14ac:dyDescent="0.3">
      <c r="B102" s="67" t="s">
        <v>63</v>
      </c>
      <c r="C102" s="64" t="s">
        <v>60</v>
      </c>
      <c r="D102" s="64"/>
      <c r="E102" s="64"/>
      <c r="F102" s="64"/>
      <c r="G102" s="65">
        <f>+F88</f>
        <v>1000000</v>
      </c>
    </row>
    <row r="104" spans="1:14" ht="20.25" thickBot="1" x14ac:dyDescent="0.35">
      <c r="A104" s="18" t="s">
        <v>37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ht="20.25" thickBot="1" x14ac:dyDescent="0.35">
      <c r="E105" s="46" t="s">
        <v>38</v>
      </c>
      <c r="F105" s="47" t="s">
        <v>64</v>
      </c>
      <c r="G105" s="47" t="s">
        <v>65</v>
      </c>
      <c r="H105" s="48" t="s">
        <v>40</v>
      </c>
    </row>
    <row r="106" spans="1:14" x14ac:dyDescent="0.3">
      <c r="D106" s="2">
        <v>1</v>
      </c>
      <c r="E106" s="37">
        <f>+F88</f>
        <v>1000000</v>
      </c>
      <c r="F106" s="69">
        <f>+E106*B110</f>
        <v>6315.8997792811397</v>
      </c>
      <c r="G106" s="38">
        <v>0</v>
      </c>
      <c r="H106" s="39">
        <f>+E106+F106+G106</f>
        <v>1006315.8997792811</v>
      </c>
    </row>
    <row r="107" spans="1:14" x14ac:dyDescent="0.3">
      <c r="D107" s="2">
        <f>+D106+1</f>
        <v>2</v>
      </c>
      <c r="E107" s="40">
        <f>+H106</f>
        <v>1006315.8997792811</v>
      </c>
      <c r="F107" s="70">
        <f>+E107*$B$110</f>
        <v>6355.790369303063</v>
      </c>
      <c r="G107" s="41">
        <v>0</v>
      </c>
      <c r="H107" s="42">
        <f>+E107+F107+G107</f>
        <v>1012671.6901485842</v>
      </c>
    </row>
    <row r="108" spans="1:14" x14ac:dyDescent="0.3">
      <c r="B108" s="13" t="s">
        <v>42</v>
      </c>
      <c r="D108" s="2">
        <f t="shared" ref="D108:D123" si="13">+D107+1</f>
        <v>3</v>
      </c>
      <c r="E108" s="40">
        <f>+H107</f>
        <v>1012671.6901485842</v>
      </c>
      <c r="F108" s="70">
        <f t="shared" ref="F108:F123" si="14">+E108*$B$110</f>
        <v>6395.9329042937015</v>
      </c>
      <c r="G108" s="41">
        <v>0</v>
      </c>
      <c r="H108" s="42">
        <f t="shared" ref="H108:H123" si="15">+E108+F108+G108</f>
        <v>1019067.6230528778</v>
      </c>
    </row>
    <row r="109" spans="1:14" x14ac:dyDescent="0.3">
      <c r="B109" s="13" t="s">
        <v>43</v>
      </c>
      <c r="D109" s="2">
        <f t="shared" si="13"/>
        <v>4</v>
      </c>
      <c r="E109" s="40">
        <f t="shared" ref="E109:E123" si="16">+H108</f>
        <v>1019067.6230528778</v>
      </c>
      <c r="F109" s="70">
        <f t="shared" si="14"/>
        <v>6436.3289755122269</v>
      </c>
      <c r="G109" s="41">
        <v>0</v>
      </c>
      <c r="H109" s="42">
        <f t="shared" si="15"/>
        <v>1025503.95202839</v>
      </c>
    </row>
    <row r="110" spans="1:14" x14ac:dyDescent="0.3">
      <c r="B110" s="26">
        <v>6.3158997792811394E-3</v>
      </c>
      <c r="D110" s="2">
        <f t="shared" si="13"/>
        <v>5</v>
      </c>
      <c r="E110" s="40">
        <f t="shared" si="16"/>
        <v>1025503.95202839</v>
      </c>
      <c r="F110" s="70">
        <f t="shared" si="14"/>
        <v>6476.9801842680445</v>
      </c>
      <c r="G110" s="41">
        <v>0</v>
      </c>
      <c r="H110" s="42">
        <f t="shared" si="15"/>
        <v>1031980.9322126581</v>
      </c>
    </row>
    <row r="111" spans="1:14" x14ac:dyDescent="0.3">
      <c r="D111" s="2">
        <f t="shared" si="13"/>
        <v>6</v>
      </c>
      <c r="E111" s="40">
        <f t="shared" si="16"/>
        <v>1031980.9322126581</v>
      </c>
      <c r="F111" s="70">
        <f t="shared" si="14"/>
        <v>6517.8881419842719</v>
      </c>
      <c r="G111" s="41">
        <v>0</v>
      </c>
      <c r="H111" s="42">
        <f t="shared" si="15"/>
        <v>1038498.8203546423</v>
      </c>
    </row>
    <row r="112" spans="1:14" x14ac:dyDescent="0.3">
      <c r="D112" s="2">
        <f t="shared" si="13"/>
        <v>7</v>
      </c>
      <c r="E112" s="40">
        <f t="shared" si="16"/>
        <v>1038498.8203546423</v>
      </c>
      <c r="F112" s="70">
        <f t="shared" si="14"/>
        <v>6559.0544702616089</v>
      </c>
      <c r="G112" s="41">
        <v>0</v>
      </c>
      <c r="H112" s="42">
        <f t="shared" si="15"/>
        <v>1045057.8748249039</v>
      </c>
    </row>
    <row r="113" spans="1:14" x14ac:dyDescent="0.3">
      <c r="D113" s="2">
        <f t="shared" si="13"/>
        <v>8</v>
      </c>
      <c r="E113" s="40">
        <f t="shared" si="16"/>
        <v>1045057.8748249039</v>
      </c>
      <c r="F113" s="70">
        <f t="shared" si="14"/>
        <v>6600.480800942627</v>
      </c>
      <c r="G113" s="41">
        <v>0</v>
      </c>
      <c r="H113" s="42">
        <f t="shared" si="15"/>
        <v>1051658.3556258464</v>
      </c>
    </row>
    <row r="114" spans="1:14" x14ac:dyDescent="0.3">
      <c r="D114" s="2">
        <f t="shared" si="13"/>
        <v>9</v>
      </c>
      <c r="E114" s="40">
        <f t="shared" si="16"/>
        <v>1051658.3556258464</v>
      </c>
      <c r="F114" s="70">
        <f t="shared" si="14"/>
        <v>6642.1687761764497</v>
      </c>
      <c r="G114" s="41">
        <v>0</v>
      </c>
      <c r="H114" s="42">
        <f t="shared" si="15"/>
        <v>1058300.5244020228</v>
      </c>
    </row>
    <row r="115" spans="1:14" x14ac:dyDescent="0.3">
      <c r="D115" s="2">
        <f t="shared" si="13"/>
        <v>10</v>
      </c>
      <c r="E115" s="40">
        <f t="shared" si="16"/>
        <v>1058300.5244020228</v>
      </c>
      <c r="F115" s="70">
        <f t="shared" si="14"/>
        <v>6684.12004848385</v>
      </c>
      <c r="G115" s="41">
        <v>0</v>
      </c>
      <c r="H115" s="42">
        <f t="shared" si="15"/>
        <v>1064984.6444505067</v>
      </c>
    </row>
    <row r="116" spans="1:14" x14ac:dyDescent="0.3">
      <c r="D116" s="2">
        <f t="shared" si="13"/>
        <v>11</v>
      </c>
      <c r="E116" s="40">
        <f t="shared" si="16"/>
        <v>1064984.6444505067</v>
      </c>
      <c r="F116" s="70">
        <f t="shared" si="14"/>
        <v>6726.3362808227575</v>
      </c>
      <c r="G116" s="41">
        <v>0</v>
      </c>
      <c r="H116" s="42">
        <f t="shared" si="15"/>
        <v>1071710.9807313294</v>
      </c>
    </row>
    <row r="117" spans="1:14" x14ac:dyDescent="0.3">
      <c r="D117" s="2">
        <f t="shared" si="13"/>
        <v>12</v>
      </c>
      <c r="E117" s="40">
        <f t="shared" si="16"/>
        <v>1071710.9807313294</v>
      </c>
      <c r="F117" s="70">
        <f t="shared" si="14"/>
        <v>6768.8191466541766</v>
      </c>
      <c r="G117" s="41">
        <v>0</v>
      </c>
      <c r="H117" s="42">
        <f t="shared" si="15"/>
        <v>1078479.7998779835</v>
      </c>
    </row>
    <row r="118" spans="1:14" x14ac:dyDescent="0.3">
      <c r="D118" s="2">
        <f t="shared" si="13"/>
        <v>13</v>
      </c>
      <c r="E118" s="40">
        <f t="shared" si="16"/>
        <v>1078479.7998779835</v>
      </c>
      <c r="F118" s="70">
        <f t="shared" si="14"/>
        <v>6811.5703300085233</v>
      </c>
      <c r="G118" s="41">
        <v>0</v>
      </c>
      <c r="H118" s="42">
        <f t="shared" si="15"/>
        <v>1085291.3702079921</v>
      </c>
    </row>
    <row r="119" spans="1:14" x14ac:dyDescent="0.3">
      <c r="D119" s="2">
        <f t="shared" si="13"/>
        <v>14</v>
      </c>
      <c r="E119" s="40">
        <f t="shared" si="16"/>
        <v>1085291.3702079921</v>
      </c>
      <c r="F119" s="70">
        <f t="shared" si="14"/>
        <v>6854.5915255523832</v>
      </c>
      <c r="G119" s="41">
        <v>0</v>
      </c>
      <c r="H119" s="42">
        <f t="shared" si="15"/>
        <v>1092145.9617335445</v>
      </c>
    </row>
    <row r="120" spans="1:14" x14ac:dyDescent="0.3">
      <c r="D120" s="2">
        <f t="shared" si="13"/>
        <v>15</v>
      </c>
      <c r="E120" s="40">
        <f t="shared" si="16"/>
        <v>1092145.9617335445</v>
      </c>
      <c r="F120" s="70">
        <f t="shared" si="14"/>
        <v>6897.8844386556812</v>
      </c>
      <c r="G120" s="41">
        <v>0</v>
      </c>
      <c r="H120" s="42">
        <f t="shared" si="15"/>
        <v>1099043.8461722001</v>
      </c>
    </row>
    <row r="121" spans="1:14" x14ac:dyDescent="0.3">
      <c r="D121" s="2">
        <f t="shared" si="13"/>
        <v>16</v>
      </c>
      <c r="E121" s="40">
        <f t="shared" si="16"/>
        <v>1099043.8461722001</v>
      </c>
      <c r="F121" s="70">
        <f t="shared" si="14"/>
        <v>6941.450785459293</v>
      </c>
      <c r="G121" s="41">
        <v>0</v>
      </c>
      <c r="H121" s="42">
        <f t="shared" si="15"/>
        <v>1105985.2969576593</v>
      </c>
    </row>
    <row r="122" spans="1:14" ht="20.25" thickBot="1" x14ac:dyDescent="0.35">
      <c r="D122" s="2">
        <f t="shared" si="13"/>
        <v>17</v>
      </c>
      <c r="E122" s="40">
        <f t="shared" si="16"/>
        <v>1105985.2969576593</v>
      </c>
      <c r="F122" s="70">
        <f t="shared" si="14"/>
        <v>6985.2922929430661</v>
      </c>
      <c r="G122" s="41">
        <v>0</v>
      </c>
      <c r="H122" s="42">
        <f t="shared" si="15"/>
        <v>1112970.5892506023</v>
      </c>
    </row>
    <row r="123" spans="1:14" ht="20.25" thickBot="1" x14ac:dyDescent="0.35">
      <c r="D123" s="2">
        <f t="shared" si="13"/>
        <v>18</v>
      </c>
      <c r="E123" s="43">
        <f t="shared" si="16"/>
        <v>1112970.5892506023</v>
      </c>
      <c r="F123" s="70">
        <f t="shared" si="14"/>
        <v>7029.4106989942784</v>
      </c>
      <c r="G123" s="44">
        <f>-F93</f>
        <v>-1120000</v>
      </c>
      <c r="H123" s="68">
        <f t="shared" si="15"/>
        <v>-5.0403410568833351E-5</v>
      </c>
    </row>
    <row r="124" spans="1:14" ht="20.25" thickBot="1" x14ac:dyDescent="0.35">
      <c r="F124" s="27">
        <f>SUM(F106:F123)</f>
        <v>119999.99994959716</v>
      </c>
    </row>
    <row r="127" spans="1:14" x14ac:dyDescent="0.3">
      <c r="A127" s="6" t="s">
        <v>66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x14ac:dyDescent="0.3">
      <c r="A128" s="6" t="s">
        <v>67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3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1" spans="1:14" x14ac:dyDescent="0.3">
      <c r="A131" s="4" t="s">
        <v>68</v>
      </c>
    </row>
    <row r="133" spans="1:14" x14ac:dyDescent="0.3">
      <c r="B133" s="89" t="s">
        <v>69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5" spans="1:14" s="4" customFormat="1" ht="20.25" thickBot="1" x14ac:dyDescent="0.35">
      <c r="B135" s="4" t="s">
        <v>70</v>
      </c>
      <c r="H135" s="4" t="s">
        <v>74</v>
      </c>
    </row>
    <row r="136" spans="1:14" x14ac:dyDescent="0.3">
      <c r="B136" s="29"/>
      <c r="C136" s="30"/>
      <c r="D136" s="30"/>
      <c r="E136" s="73" t="s">
        <v>13</v>
      </c>
      <c r="F136" s="74" t="s">
        <v>14</v>
      </c>
      <c r="H136" s="29"/>
      <c r="I136" s="30"/>
      <c r="J136" s="30"/>
      <c r="K136" s="73" t="s">
        <v>13</v>
      </c>
      <c r="L136" s="74" t="s">
        <v>14</v>
      </c>
    </row>
    <row r="137" spans="1:14" x14ac:dyDescent="0.3">
      <c r="B137" s="32" t="s">
        <v>72</v>
      </c>
      <c r="E137" s="8">
        <v>1000000</v>
      </c>
      <c r="F137" s="71"/>
      <c r="H137" s="32" t="s">
        <v>71</v>
      </c>
      <c r="K137" s="8">
        <v>1000000</v>
      </c>
      <c r="L137" s="71"/>
    </row>
    <row r="138" spans="1:14" ht="20.25" thickBot="1" x14ac:dyDescent="0.35">
      <c r="B138" s="34" t="s">
        <v>71</v>
      </c>
      <c r="C138" s="35"/>
      <c r="D138" s="35"/>
      <c r="E138" s="35"/>
      <c r="F138" s="72">
        <f>+E137</f>
        <v>1000000</v>
      </c>
      <c r="H138" s="34" t="s">
        <v>73</v>
      </c>
      <c r="I138" s="35"/>
      <c r="J138" s="35"/>
      <c r="K138" s="35"/>
      <c r="L138" s="72">
        <f>+K137</f>
        <v>1000000</v>
      </c>
    </row>
    <row r="140" spans="1:14" x14ac:dyDescent="0.3">
      <c r="A140" s="4" t="s">
        <v>75</v>
      </c>
    </row>
    <row r="142" spans="1:14" s="4" customFormat="1" ht="20.25" thickBot="1" x14ac:dyDescent="0.35">
      <c r="B142" s="4" t="s">
        <v>76</v>
      </c>
      <c r="H142" s="4" t="s">
        <v>78</v>
      </c>
    </row>
    <row r="143" spans="1:14" x14ac:dyDescent="0.3">
      <c r="B143" s="29"/>
      <c r="C143" s="30"/>
      <c r="D143" s="30"/>
      <c r="E143" s="73" t="s">
        <v>13</v>
      </c>
      <c r="F143" s="74" t="s">
        <v>14</v>
      </c>
      <c r="H143" s="29"/>
      <c r="I143" s="30"/>
      <c r="J143" s="30"/>
      <c r="K143" s="73" t="s">
        <v>13</v>
      </c>
      <c r="L143" s="74" t="s">
        <v>14</v>
      </c>
    </row>
    <row r="144" spans="1:14" x14ac:dyDescent="0.3">
      <c r="B144" s="85" t="s">
        <v>72</v>
      </c>
      <c r="C144" s="86"/>
      <c r="D144" s="86"/>
      <c r="E144" s="24">
        <v>1000000</v>
      </c>
      <c r="F144" s="76"/>
      <c r="H144" s="32" t="s">
        <v>79</v>
      </c>
      <c r="K144" s="24">
        <v>1000000</v>
      </c>
      <c r="L144" s="76"/>
    </row>
    <row r="145" spans="2:12" ht="20.25" thickBot="1" x14ac:dyDescent="0.35">
      <c r="B145" s="87" t="s">
        <v>77</v>
      </c>
      <c r="C145" s="88"/>
      <c r="D145" s="88"/>
      <c r="E145" s="77"/>
      <c r="F145" s="78">
        <f>+E144</f>
        <v>1000000</v>
      </c>
      <c r="H145" s="34" t="s">
        <v>79</v>
      </c>
      <c r="I145" s="35"/>
      <c r="J145" s="35"/>
      <c r="K145" s="77"/>
      <c r="L145" s="78">
        <f>+K144</f>
        <v>1000000</v>
      </c>
    </row>
    <row r="147" spans="2:12" x14ac:dyDescent="0.3">
      <c r="H147" s="79" t="s">
        <v>80</v>
      </c>
      <c r="I147" s="79"/>
      <c r="J147" s="79"/>
      <c r="K147" s="24">
        <f>+K144</f>
        <v>1000000</v>
      </c>
      <c r="L147" s="80"/>
    </row>
    <row r="148" spans="2:12" x14ac:dyDescent="0.3">
      <c r="H148" s="79" t="s">
        <v>85</v>
      </c>
      <c r="I148" s="79"/>
      <c r="J148" s="79"/>
      <c r="K148" s="80"/>
      <c r="L148" s="24">
        <f>+K147</f>
        <v>1000000</v>
      </c>
    </row>
    <row r="150" spans="2:12" ht="20.25" thickBot="1" x14ac:dyDescent="0.35">
      <c r="B150" s="4" t="s">
        <v>86</v>
      </c>
      <c r="E150" s="4"/>
      <c r="F150" s="4"/>
    </row>
    <row r="151" spans="2:12" x14ac:dyDescent="0.3">
      <c r="B151" s="29"/>
      <c r="C151" s="30"/>
      <c r="D151" s="30"/>
      <c r="E151" s="97" t="s">
        <v>87</v>
      </c>
      <c r="F151" s="97" t="s">
        <v>88</v>
      </c>
    </row>
    <row r="152" spans="2:12" x14ac:dyDescent="0.3">
      <c r="B152" s="32" t="s">
        <v>77</v>
      </c>
      <c r="E152" s="95">
        <v>5000000</v>
      </c>
      <c r="F152" s="95">
        <f>+E152+F145</f>
        <v>6000000</v>
      </c>
    </row>
    <row r="153" spans="2:12" x14ac:dyDescent="0.3">
      <c r="B153" s="32" t="s">
        <v>89</v>
      </c>
      <c r="E153" s="95">
        <v>9000000</v>
      </c>
      <c r="F153" s="95">
        <f>+E153-E144</f>
        <v>8000000</v>
      </c>
    </row>
    <row r="154" spans="2:12" ht="20.25" thickBot="1" x14ac:dyDescent="0.35">
      <c r="B154" s="34"/>
      <c r="C154" s="35"/>
      <c r="D154" s="35"/>
      <c r="E154" s="96">
        <f>+E152+E153</f>
        <v>14000000</v>
      </c>
      <c r="F154" s="96">
        <f>+F152+F153</f>
        <v>14000000</v>
      </c>
    </row>
    <row r="167" spans="2:6" ht="20.25" thickBot="1" x14ac:dyDescent="0.35"/>
    <row r="168" spans="2:6" x14ac:dyDescent="0.3">
      <c r="B168" s="90" t="s">
        <v>77</v>
      </c>
      <c r="C168" s="30"/>
      <c r="D168" s="30"/>
      <c r="E168" s="30"/>
      <c r="F168" s="53"/>
    </row>
    <row r="169" spans="2:6" ht="20.25" thickBot="1" x14ac:dyDescent="0.35">
      <c r="B169" s="32"/>
      <c r="F169" s="71"/>
    </row>
    <row r="170" spans="2:6" x14ac:dyDescent="0.3">
      <c r="B170" s="32"/>
      <c r="C170" s="29" t="s">
        <v>81</v>
      </c>
      <c r="D170" s="30"/>
      <c r="E170" s="81">
        <v>100000</v>
      </c>
      <c r="F170" s="53"/>
    </row>
    <row r="171" spans="2:6" x14ac:dyDescent="0.3">
      <c r="B171" s="32"/>
      <c r="C171" s="32" t="s">
        <v>82</v>
      </c>
      <c r="E171" s="82">
        <v>3</v>
      </c>
      <c r="F171" s="71"/>
    </row>
    <row r="172" spans="2:6" ht="20.25" thickBot="1" x14ac:dyDescent="0.35">
      <c r="B172" s="32"/>
      <c r="C172" s="83"/>
      <c r="D172" s="75"/>
      <c r="E172" s="94">
        <f>+E170*E171</f>
        <v>300000</v>
      </c>
      <c r="F172" s="84" t="s">
        <v>6</v>
      </c>
    </row>
    <row r="173" spans="2:6" x14ac:dyDescent="0.3">
      <c r="B173" s="32"/>
      <c r="F173" s="71"/>
    </row>
    <row r="174" spans="2:6" x14ac:dyDescent="0.3">
      <c r="B174" s="32"/>
      <c r="F174" s="71"/>
    </row>
    <row r="175" spans="2:6" x14ac:dyDescent="0.3">
      <c r="B175" s="91" t="s">
        <v>83</v>
      </c>
      <c r="F175" s="71"/>
    </row>
    <row r="176" spans="2:6" ht="20.25" thickBot="1" x14ac:dyDescent="0.35">
      <c r="B176" s="32"/>
      <c r="F176" s="71"/>
    </row>
    <row r="177" spans="2:6" x14ac:dyDescent="0.3">
      <c r="B177" s="32"/>
      <c r="C177" s="29" t="s">
        <v>81</v>
      </c>
      <c r="D177" s="30"/>
      <c r="E177" s="81">
        <v>300000</v>
      </c>
      <c r="F177" s="53"/>
    </row>
    <row r="178" spans="2:6" x14ac:dyDescent="0.3">
      <c r="B178" s="32"/>
      <c r="C178" s="32" t="s">
        <v>82</v>
      </c>
      <c r="E178" s="82">
        <v>1</v>
      </c>
      <c r="F178" s="71"/>
    </row>
    <row r="179" spans="2:6" ht="20.25" thickBot="1" x14ac:dyDescent="0.35">
      <c r="B179" s="32"/>
      <c r="C179" s="83"/>
      <c r="D179" s="75"/>
      <c r="E179" s="94">
        <f>+E177*E178</f>
        <v>300000</v>
      </c>
      <c r="F179" s="84" t="s">
        <v>6</v>
      </c>
    </row>
    <row r="180" spans="2:6" x14ac:dyDescent="0.3">
      <c r="B180" s="32"/>
      <c r="F180" s="71"/>
    </row>
    <row r="181" spans="2:6" x14ac:dyDescent="0.3">
      <c r="B181" s="32"/>
      <c r="F181" s="71"/>
    </row>
    <row r="182" spans="2:6" ht="20.25" thickBot="1" x14ac:dyDescent="0.35">
      <c r="B182" s="92" t="s">
        <v>84</v>
      </c>
      <c r="C182" s="75"/>
      <c r="D182" s="75"/>
      <c r="E182" s="75"/>
      <c r="F182" s="93"/>
    </row>
    <row r="1048558" s="3" customFormat="1" ht="22.5" x14ac:dyDescent="0.35"/>
    <row r="1048559" s="3" customFormat="1" ht="22.5" x14ac:dyDescent="0.35"/>
    <row r="1048560" s="3" customFormat="1" ht="22.5" x14ac:dyDescent="0.35"/>
    <row r="1048561" s="3" customFormat="1" ht="22.5" x14ac:dyDescent="0.35"/>
    <row r="1048562" s="3" customFormat="1" ht="22.5" x14ac:dyDescent="0.35"/>
    <row r="1048563" s="3" customFormat="1" ht="22.5" x14ac:dyDescent="0.35"/>
    <row r="1048564" s="3" customFormat="1" ht="22.5" x14ac:dyDescent="0.35"/>
    <row r="1048565" s="3" customFormat="1" ht="22.5" x14ac:dyDescent="0.35"/>
    <row r="1048566" s="3" customFormat="1" ht="22.5" x14ac:dyDescent="0.35"/>
    <row r="1048567" s="3" customFormat="1" ht="22.5" x14ac:dyDescent="0.35"/>
    <row r="1048568" s="3" customFormat="1" ht="22.5" x14ac:dyDescent="0.35"/>
    <row r="1048569" s="3" customFormat="1" ht="22.5" x14ac:dyDescent="0.35"/>
    <row r="1048570" s="3" customFormat="1" ht="22.5" x14ac:dyDescent="0.35"/>
    <row r="1048571" s="3" customFormat="1" ht="22.5" x14ac:dyDescent="0.35"/>
    <row r="1048572" s="3" customFormat="1" ht="22.5" x14ac:dyDescent="0.35"/>
    <row r="1048573" s="3" customFormat="1" ht="22.5" x14ac:dyDescent="0.35"/>
    <row r="1048574" s="3" customFormat="1" ht="22.5" x14ac:dyDescent="0.35"/>
    <row r="1048575" s="3" customFormat="1" ht="22.5" x14ac:dyDescent="0.35"/>
    <row r="1048576" s="3" customFormat="1" ht="22.5" x14ac:dyDescent="0.3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2025-07-17T03:25:31Z</dcterms:created>
  <dcterms:modified xsi:type="dcterms:W3CDTF">2025-07-17T15:44:30Z</dcterms:modified>
</cp:coreProperties>
</file>