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suario\Desktop\Lives\"/>
    </mc:Choice>
  </mc:AlternateContent>
  <xr:revisionPtr revIDLastSave="0" documentId="13_ncr:1_{C17F6D20-B152-4538-936D-4454CBA1B9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G82" i="1" s="1"/>
  <c r="H82" i="1" s="1"/>
  <c r="I82" i="1" s="1"/>
  <c r="J82" i="1" s="1"/>
  <c r="F81" i="1"/>
  <c r="G81" i="1" s="1"/>
  <c r="H81" i="1" s="1"/>
  <c r="I81" i="1" s="1"/>
  <c r="J81" i="1" s="1"/>
  <c r="J59" i="1"/>
  <c r="I59" i="1"/>
  <c r="H59" i="1"/>
  <c r="G59" i="1"/>
  <c r="F59" i="1"/>
  <c r="E59" i="1"/>
  <c r="F57" i="1"/>
  <c r="G57" i="1" s="1"/>
  <c r="H57" i="1" s="1"/>
  <c r="I57" i="1" s="1"/>
  <c r="J57" i="1" s="1"/>
  <c r="J39" i="1"/>
  <c r="E33" i="1"/>
  <c r="E34" i="1" s="1"/>
  <c r="E38" i="1" s="1"/>
  <c r="E39" i="1" s="1"/>
  <c r="E40" i="1" s="1"/>
  <c r="E43" i="1" s="1"/>
  <c r="F44" i="1" s="1"/>
  <c r="G44" i="1" s="1"/>
  <c r="F31" i="1"/>
  <c r="G31" i="1" s="1"/>
  <c r="H31" i="1" s="1"/>
  <c r="I31" i="1" s="1"/>
  <c r="J31" i="1" s="1"/>
  <c r="F167" i="1"/>
  <c r="G167" i="1" s="1"/>
  <c r="H167" i="1" s="1"/>
  <c r="I167" i="1" s="1"/>
  <c r="J167" i="1" s="1"/>
  <c r="K167" i="1" s="1"/>
  <c r="L167" i="1" s="1"/>
  <c r="M167" i="1" s="1"/>
  <c r="N167" i="1" s="1"/>
  <c r="N150" i="1"/>
  <c r="N151" i="1" s="1"/>
  <c r="M150" i="1"/>
  <c r="M151" i="1" s="1"/>
  <c r="L150" i="1"/>
  <c r="L151" i="1" s="1"/>
  <c r="K150" i="1"/>
  <c r="K151" i="1" s="1"/>
  <c r="J150" i="1"/>
  <c r="J151" i="1" s="1"/>
  <c r="I150" i="1"/>
  <c r="I151" i="1" s="1"/>
  <c r="H150" i="1"/>
  <c r="H151" i="1" s="1"/>
  <c r="G150" i="1"/>
  <c r="G151" i="1" s="1"/>
  <c r="F150" i="1"/>
  <c r="F151" i="1" s="1"/>
  <c r="E150" i="1"/>
  <c r="E151" i="1" s="1"/>
  <c r="B125" i="1"/>
  <c r="B127" i="1" s="1"/>
  <c r="B129" i="1" s="1"/>
  <c r="B131" i="1" s="1"/>
  <c r="B133" i="1" s="1"/>
  <c r="B135" i="1" s="1"/>
  <c r="B137" i="1" s="1"/>
  <c r="B139" i="1" s="1"/>
  <c r="B141" i="1" s="1"/>
  <c r="B112" i="1"/>
  <c r="H106" i="1"/>
  <c r="D111" i="1" s="1"/>
  <c r="H105" i="1"/>
  <c r="C111" i="1" s="1"/>
  <c r="E63" i="1" l="1"/>
  <c r="E60" i="1"/>
  <c r="E36" i="1"/>
  <c r="F32" i="1" s="1"/>
  <c r="F34" i="1" s="1"/>
  <c r="E172" i="1"/>
  <c r="F172" i="1" s="1"/>
  <c r="G172" i="1" s="1"/>
  <c r="H172" i="1" s="1"/>
  <c r="I172" i="1" s="1"/>
  <c r="J172" i="1" s="1"/>
  <c r="K172" i="1" s="1"/>
  <c r="L172" i="1" s="1"/>
  <c r="M172" i="1" s="1"/>
  <c r="N172" i="1" s="1"/>
  <c r="E173" i="1"/>
  <c r="F173" i="1" s="1"/>
  <c r="G173" i="1" s="1"/>
  <c r="H173" i="1" s="1"/>
  <c r="E111" i="1"/>
  <c r="F111" i="1" s="1"/>
  <c r="G111" i="1" s="1"/>
  <c r="F123" i="1" s="1"/>
  <c r="E153" i="1"/>
  <c r="F153" i="1"/>
  <c r="G153" i="1"/>
  <c r="H153" i="1"/>
  <c r="I153" i="1"/>
  <c r="J153" i="1"/>
  <c r="K153" i="1"/>
  <c r="L153" i="1"/>
  <c r="M153" i="1"/>
  <c r="N153" i="1"/>
  <c r="C112" i="1"/>
  <c r="B113" i="1"/>
  <c r="D112" i="1"/>
  <c r="E61" i="1" l="1"/>
  <c r="E87" i="1"/>
  <c r="F38" i="1"/>
  <c r="F39" i="1" s="1"/>
  <c r="F40" i="1" s="1"/>
  <c r="E45" i="1" s="1"/>
  <c r="F63" i="1" s="1"/>
  <c r="F60" i="1"/>
  <c r="F36" i="1"/>
  <c r="G32" i="1" s="1"/>
  <c r="G34" i="1" s="1"/>
  <c r="E112" i="1"/>
  <c r="F112" i="1" s="1"/>
  <c r="G112" i="1" s="1"/>
  <c r="F125" i="1" s="1"/>
  <c r="G124" i="1"/>
  <c r="H124" i="1" s="1"/>
  <c r="E155" i="1"/>
  <c r="N170" i="1"/>
  <c r="N175" i="1" s="1"/>
  <c r="N176" i="1" s="1"/>
  <c r="N154" i="1" s="1"/>
  <c r="M170" i="1"/>
  <c r="M175" i="1" s="1"/>
  <c r="M176" i="1" s="1"/>
  <c r="M154" i="1" s="1"/>
  <c r="L170" i="1"/>
  <c r="L175" i="1" s="1"/>
  <c r="L176" i="1" s="1"/>
  <c r="L154" i="1" s="1"/>
  <c r="K170" i="1"/>
  <c r="K175" i="1" s="1"/>
  <c r="K176" i="1" s="1"/>
  <c r="K154" i="1" s="1"/>
  <c r="J170" i="1"/>
  <c r="J175" i="1" s="1"/>
  <c r="J176" i="1" s="1"/>
  <c r="J154" i="1" s="1"/>
  <c r="I170" i="1"/>
  <c r="I175" i="1" s="1"/>
  <c r="I176" i="1" s="1"/>
  <c r="I154" i="1" s="1"/>
  <c r="H170" i="1"/>
  <c r="H175" i="1" s="1"/>
  <c r="H176" i="1" s="1"/>
  <c r="H154" i="1" s="1"/>
  <c r="G170" i="1"/>
  <c r="G175" i="1" s="1"/>
  <c r="G176" i="1" s="1"/>
  <c r="G154" i="1" s="1"/>
  <c r="F170" i="1"/>
  <c r="F175" i="1" s="1"/>
  <c r="F176" i="1" s="1"/>
  <c r="F154" i="1" s="1"/>
  <c r="E170" i="1"/>
  <c r="E175" i="1" s="1"/>
  <c r="E176" i="1" s="1"/>
  <c r="E154" i="1" s="1"/>
  <c r="D113" i="1"/>
  <c r="B114" i="1"/>
  <c r="C113" i="1"/>
  <c r="F46" i="1" l="1"/>
  <c r="G46" i="1" s="1"/>
  <c r="E84" i="1"/>
  <c r="F61" i="1"/>
  <c r="F87" i="1"/>
  <c r="G38" i="1"/>
  <c r="G39" i="1" s="1"/>
  <c r="G40" i="1" s="1"/>
  <c r="E47" i="1" s="1"/>
  <c r="G63" i="1" s="1"/>
  <c r="G60" i="1"/>
  <c r="G36" i="1"/>
  <c r="H32" i="1" s="1"/>
  <c r="H34" i="1" s="1"/>
  <c r="G126" i="1"/>
  <c r="H126" i="1" s="1"/>
  <c r="F155" i="1"/>
  <c r="F156" i="1" s="1"/>
  <c r="E161" i="1"/>
  <c r="F162" i="1" s="1"/>
  <c r="E156" i="1"/>
  <c r="E158" i="1"/>
  <c r="E113" i="1"/>
  <c r="F113" i="1" s="1"/>
  <c r="G113" i="1" s="1"/>
  <c r="F127" i="1" s="1"/>
  <c r="D114" i="1"/>
  <c r="C114" i="1"/>
  <c r="B115" i="1"/>
  <c r="F48" i="1" l="1"/>
  <c r="G48" i="1" s="1"/>
  <c r="G67" i="1"/>
  <c r="F84" i="1"/>
  <c r="F90" i="1" s="1"/>
  <c r="F91" i="1" s="1"/>
  <c r="F62" i="1" s="1"/>
  <c r="G61" i="1"/>
  <c r="G87" i="1"/>
  <c r="H38" i="1"/>
  <c r="H39" i="1" s="1"/>
  <c r="H40" i="1" s="1"/>
  <c r="E49" i="1" s="1"/>
  <c r="H60" i="1"/>
  <c r="H36" i="1"/>
  <c r="I32" i="1" s="1"/>
  <c r="I34" i="1" s="1"/>
  <c r="F158" i="1"/>
  <c r="G128" i="1"/>
  <c r="H128" i="1" s="1"/>
  <c r="G155" i="1"/>
  <c r="E114" i="1"/>
  <c r="F114" i="1" s="1"/>
  <c r="G114" i="1" s="1"/>
  <c r="F129" i="1" s="1"/>
  <c r="C115" i="1"/>
  <c r="E115" i="1" s="1"/>
  <c r="F115" i="1" s="1"/>
  <c r="B116" i="1"/>
  <c r="F64" i="1" l="1"/>
  <c r="F65" i="1" s="1"/>
  <c r="F69" i="1"/>
  <c r="F70" i="1" s="1"/>
  <c r="G84" i="1"/>
  <c r="G90" i="1" s="1"/>
  <c r="G91" i="1" s="1"/>
  <c r="G62" i="1" s="1"/>
  <c r="H61" i="1"/>
  <c r="H87" i="1"/>
  <c r="F50" i="1"/>
  <c r="G50" i="1" s="1"/>
  <c r="E90" i="1"/>
  <c r="E91" i="1" s="1"/>
  <c r="E62" i="1" s="1"/>
  <c r="I38" i="1"/>
  <c r="I39" i="1" s="1"/>
  <c r="I40" i="1" s="1"/>
  <c r="E51" i="1" s="1"/>
  <c r="F52" i="1" s="1"/>
  <c r="I60" i="1"/>
  <c r="I36" i="1"/>
  <c r="J32" i="1" s="1"/>
  <c r="G130" i="1"/>
  <c r="H130" i="1" s="1"/>
  <c r="H155" i="1"/>
  <c r="G156" i="1"/>
  <c r="G158" i="1"/>
  <c r="G115" i="1"/>
  <c r="F132" i="1" s="1"/>
  <c r="G131" i="1" s="1"/>
  <c r="I155" i="1" s="1"/>
  <c r="B117" i="1"/>
  <c r="C116" i="1"/>
  <c r="E116" i="1" s="1"/>
  <c r="F116" i="1" s="1"/>
  <c r="G116" i="1" s="1"/>
  <c r="F134" i="1" s="1"/>
  <c r="G133" i="1" s="1"/>
  <c r="G64" i="1" l="1"/>
  <c r="G65" i="1" s="1"/>
  <c r="G69" i="1"/>
  <c r="G70" i="1" s="1"/>
  <c r="E64" i="1"/>
  <c r="E65" i="1" s="1"/>
  <c r="E69" i="1"/>
  <c r="E70" i="1" s="1"/>
  <c r="H84" i="1"/>
  <c r="H90" i="1" s="1"/>
  <c r="H91" i="1" s="1"/>
  <c r="H62" i="1" s="1"/>
  <c r="G52" i="1"/>
  <c r="I61" i="1"/>
  <c r="I87" i="1"/>
  <c r="J40" i="1"/>
  <c r="E54" i="1" s="1"/>
  <c r="F53" i="1" s="1"/>
  <c r="J34" i="1"/>
  <c r="H156" i="1"/>
  <c r="H158" i="1"/>
  <c r="J155" i="1"/>
  <c r="I156" i="1"/>
  <c r="I158" i="1"/>
  <c r="H132" i="1"/>
  <c r="H134" i="1" s="1"/>
  <c r="C117" i="1"/>
  <c r="E117" i="1" s="1"/>
  <c r="F117" i="1" s="1"/>
  <c r="G117" i="1" s="1"/>
  <c r="F136" i="1" s="1"/>
  <c r="G135" i="1" s="1"/>
  <c r="B118" i="1"/>
  <c r="H64" i="1" l="1"/>
  <c r="H65" i="1" s="1"/>
  <c r="H69" i="1"/>
  <c r="H70" i="1" s="1"/>
  <c r="I84" i="1"/>
  <c r="I90" i="1" s="1"/>
  <c r="I91" i="1" s="1"/>
  <c r="I62" i="1" s="1"/>
  <c r="J60" i="1"/>
  <c r="J61" i="1" s="1"/>
  <c r="J88" i="1"/>
  <c r="G54" i="1"/>
  <c r="J35" i="1"/>
  <c r="J36" i="1" s="1"/>
  <c r="K155" i="1"/>
  <c r="J156" i="1"/>
  <c r="J158" i="1"/>
  <c r="H136" i="1"/>
  <c r="B119" i="1"/>
  <c r="C118" i="1"/>
  <c r="E118" i="1" s="1"/>
  <c r="F118" i="1" s="1"/>
  <c r="G118" i="1" s="1"/>
  <c r="F138" i="1" s="1"/>
  <c r="G137" i="1" s="1"/>
  <c r="I64" i="1" l="1"/>
  <c r="I65" i="1" s="1"/>
  <c r="I69" i="1"/>
  <c r="I70" i="1" s="1"/>
  <c r="J87" i="1"/>
  <c r="J84" i="1"/>
  <c r="L155" i="1"/>
  <c r="K158" i="1"/>
  <c r="K156" i="1"/>
  <c r="H138" i="1"/>
  <c r="B120" i="1"/>
  <c r="C120" i="1" s="1"/>
  <c r="E120" i="1" s="1"/>
  <c r="F120" i="1" s="1"/>
  <c r="C119" i="1"/>
  <c r="E119" i="1" s="1"/>
  <c r="F119" i="1" s="1"/>
  <c r="G119" i="1" s="1"/>
  <c r="F140" i="1" s="1"/>
  <c r="G139" i="1" s="1"/>
  <c r="J90" i="1" l="1"/>
  <c r="J91" i="1" s="1"/>
  <c r="J62" i="1" s="1"/>
  <c r="M155" i="1"/>
  <c r="L156" i="1"/>
  <c r="L158" i="1"/>
  <c r="H140" i="1"/>
  <c r="G120" i="1"/>
  <c r="F142" i="1" s="1"/>
  <c r="G141" i="1" s="1"/>
  <c r="J64" i="1" l="1"/>
  <c r="J65" i="1" s="1"/>
  <c r="J69" i="1"/>
  <c r="J70" i="1" s="1"/>
  <c r="N155" i="1"/>
  <c r="H146" i="1" s="1"/>
  <c r="M156" i="1"/>
  <c r="M158" i="1"/>
  <c r="H142" i="1"/>
  <c r="N156" i="1" l="1"/>
  <c r="N158" i="1"/>
</calcChain>
</file>

<file path=xl/sharedStrings.xml><?xml version="1.0" encoding="utf-8"?>
<sst xmlns="http://schemas.openxmlformats.org/spreadsheetml/2006/main" count="177" uniqueCount="108">
  <si>
    <t>NOCHE DE IMPUESTOS DIFERIDOS</t>
  </si>
  <si>
    <t>ES DIFICIL LA NIC 12?</t>
  </si>
  <si>
    <t>SEGÚN LA TEORIA DE LA NIC 12</t>
  </si>
  <si>
    <t>TODOS LOS ACTIVOS TIENEN DOS VERSIONES</t>
  </si>
  <si>
    <t>VALOR EN LIBROS</t>
  </si>
  <si>
    <t>BASE FISCAL</t>
  </si>
  <si>
    <t>(A)</t>
  </si>
  <si>
    <t>(B)</t>
  </si>
  <si>
    <t>(A - B)</t>
  </si>
  <si>
    <t>=</t>
  </si>
  <si>
    <t>DIFERENCIA TEMPORA</t>
  </si>
  <si>
    <t>TASA X DIFERENCIA TEMPORARIA</t>
  </si>
  <si>
    <t>MAQUINARIA</t>
  </si>
  <si>
    <t>VERSION NIIF</t>
  </si>
  <si>
    <t>VERSION TAX</t>
  </si>
  <si>
    <t>:</t>
  </si>
  <si>
    <t>DEP</t>
  </si>
  <si>
    <t>VIDA UTIL</t>
  </si>
  <si>
    <t>PLAZO TRIBU</t>
  </si>
  <si>
    <t>VL</t>
  </si>
  <si>
    <t>BF</t>
  </si>
  <si>
    <t>DT</t>
  </si>
  <si>
    <t>PIRD</t>
  </si>
  <si>
    <t>ESF</t>
  </si>
  <si>
    <t>ER</t>
  </si>
  <si>
    <t>IRD</t>
  </si>
  <si>
    <t>IRD en resultados (882)</t>
  </si>
  <si>
    <t>Pasivo IRD (49)</t>
  </si>
  <si>
    <t>D</t>
  </si>
  <si>
    <t>H</t>
  </si>
  <si>
    <t>Saldo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</si>
  <si>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</si>
  <si>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</si>
  <si>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</si>
  <si>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</si>
  <si>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</si>
  <si>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</si>
  <si>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</si>
  <si>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</si>
  <si>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</si>
  <si>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</si>
  <si>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ESTADO DE RESULTADOS</t>
  </si>
  <si>
    <t>VENTAS</t>
  </si>
  <si>
    <t>COSTO DE VENTA</t>
  </si>
  <si>
    <t>DEPRECIACION</t>
  </si>
  <si>
    <t>UTILIDAD ANTES DE IMP</t>
  </si>
  <si>
    <t>IMPUESTO A LA RENTA</t>
  </si>
  <si>
    <t>CONCILIACION TRIBUTARIO</t>
  </si>
  <si>
    <t>(+) DEPRECIACION CONTABLE</t>
  </si>
  <si>
    <t>(-) DEPRECIAICON TRIBUTARIA</t>
  </si>
  <si>
    <t>UTILIDAD TAX</t>
  </si>
  <si>
    <t>IMPUESTO CORRIENTE</t>
  </si>
  <si>
    <t>DIFERIDO</t>
  </si>
  <si>
    <t>UTILIDAD NETA</t>
  </si>
  <si>
    <t>NIIF15</t>
  </si>
  <si>
    <t>NIC2</t>
  </si>
  <si>
    <t>NIC16</t>
  </si>
  <si>
    <t>EXPERTO TAXISTA</t>
  </si>
  <si>
    <t>LEY IR</t>
  </si>
  <si>
    <t>COSTO TRIBUTARIO</t>
  </si>
  <si>
    <t>TASA LEGAL</t>
  </si>
  <si>
    <t>SUMAR TODOS LOS DIFERIDOS</t>
  </si>
  <si>
    <t>Impuesto diferido</t>
  </si>
  <si>
    <t>Pasivo</t>
  </si>
  <si>
    <t>UNIVERSIDAD EL ARCA DE NOE</t>
  </si>
  <si>
    <t xml:space="preserve">                           UNIVERSIDAD VIRTUAL EL ARCA DE NOE</t>
  </si>
  <si>
    <t>bienvenidos sean todos los …. Aquí los convertiremos en seres de Excelencia</t>
  </si>
  <si>
    <t>salvate del diluvio de la ignorancia</t>
  </si>
  <si>
    <t>IMPUESTO DIFERIDO (ACTIVO/PASIVO) =&gt;&gt;&gt; ESF</t>
  </si>
  <si>
    <t>TRAMPO S.A.</t>
  </si>
  <si>
    <t>HA OTORGADO UN PRESTAMO A 5 AÑOS A UN CLIENTE</t>
  </si>
  <si>
    <t>EL PRESTAMO ES OTORGADO A CUOTA BALLOON</t>
  </si>
  <si>
    <t>IMPORTE</t>
  </si>
  <si>
    <t>TASA ANUAL</t>
  </si>
  <si>
    <t>PLAZO</t>
  </si>
  <si>
    <t>MESES</t>
  </si>
  <si>
    <t>INICIO</t>
  </si>
  <si>
    <t>COMPUTO DE LOS INTERESES:</t>
  </si>
  <si>
    <t>NIIF</t>
  </si>
  <si>
    <t>DE ACUERDO CON EL COSTO AMORTIZADO</t>
  </si>
  <si>
    <t>TAX</t>
  </si>
  <si>
    <t>DE ACUERDO CON EL COBRO</t>
  </si>
  <si>
    <t>Saldo inicial</t>
  </si>
  <si>
    <t>Adición</t>
  </si>
  <si>
    <t>Ingreso financiero</t>
  </si>
  <si>
    <t>Saldo final</t>
  </si>
  <si>
    <t>Cobros</t>
  </si>
  <si>
    <t>Ingreso financiero ACUM</t>
  </si>
  <si>
    <t>TASA TAX</t>
  </si>
  <si>
    <t>Pasivo IRD</t>
  </si>
  <si>
    <t>IRD al ER</t>
  </si>
  <si>
    <t>Pasivo por IRD (49)</t>
  </si>
  <si>
    <t>COSTO DE VENTAS</t>
  </si>
  <si>
    <t>INGRESO FINANCIERO</t>
  </si>
  <si>
    <t>ESTADO DE RTDOS</t>
  </si>
  <si>
    <t>(-) DEVENGADOS</t>
  </si>
  <si>
    <t>INGRESOS FINANCIEROS</t>
  </si>
  <si>
    <t>(+) COBRADOS</t>
  </si>
  <si>
    <t>NIIF 15</t>
  </si>
  <si>
    <t>NIC 2</t>
  </si>
  <si>
    <t>NIIF 9</t>
  </si>
  <si>
    <t>LEY TAX</t>
  </si>
  <si>
    <t>UTILIDAD</t>
  </si>
  <si>
    <t>SUNAT</t>
  </si>
  <si>
    <t>ACCIONISTA</t>
  </si>
  <si>
    <t>METRICA FINANCIERA</t>
  </si>
  <si>
    <t>IMPUESTO  DIFERIDO</t>
  </si>
  <si>
    <t>Efecto combinado del 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</si>
</sst>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5" fillId="3" borderId="0" xfId="0" applyFont="1" applyFill="1"/>
    <xf numFmtId="0" fontId="6" fillId="2" borderId="0" xfId="0" applyFont="1" applyFill="1"/>
    <xf numFmtId="0" fontId="6" fillId="3" borderId="0" xfId="0" applyFont="1" applyFill="1"/>
    <xf numFmtId="0" fontId="3" fillId="4" borderId="2" xfId="0" applyFont="1" applyFill="1" applyBorder="1"/>
    <xf numFmtId="0" fontId="3" fillId="4" borderId="3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3" fontId="3" fillId="0" borderId="0" xfId="0" applyNumberFormat="1" applyFont="1"/>
    <xf numFmtId="3" fontId="2" fillId="0" borderId="0" xfId="0" applyNumberFormat="1" applyFont="1"/>
    <xf numFmtId="0" fontId="3" fillId="5" borderId="0" xfId="0" applyFont="1" applyFill="1"/>
    <xf numFmtId="0" fontId="7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/>
    <xf numFmtId="3" fontId="3" fillId="4" borderId="0" xfId="0" applyNumberFormat="1" applyFont="1" applyFill="1"/>
    <xf numFmtId="0" fontId="3" fillId="7" borderId="0" xfId="0" applyFont="1" applyFill="1"/>
    <xf numFmtId="0" fontId="2" fillId="7" borderId="0" xfId="0" applyFont="1" applyFill="1" applyAlignment="1">
      <alignment horizontal="center"/>
    </xf>
    <xf numFmtId="0" fontId="8" fillId="0" borderId="0" xfId="0" applyFont="1"/>
    <xf numFmtId="164" fontId="3" fillId="0" borderId="0" xfId="1" applyNumberFormat="1" applyFont="1"/>
    <xf numFmtId="0" fontId="2" fillId="8" borderId="0" xfId="0" applyFont="1" applyFill="1"/>
    <xf numFmtId="164" fontId="2" fillId="8" borderId="0" xfId="1" applyNumberFormat="1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64" fontId="3" fillId="0" borderId="0" xfId="0" applyNumberFormat="1" applyFont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0" xfId="0" applyFont="1" applyBorder="1"/>
    <xf numFmtId="164" fontId="2" fillId="0" borderId="0" xfId="0" applyNumberFormat="1" applyFont="1" applyBorder="1"/>
    <xf numFmtId="164" fontId="2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3" fontId="3" fillId="0" borderId="0" xfId="0" applyNumberFormat="1" applyFont="1" applyBorder="1"/>
    <xf numFmtId="3" fontId="3" fillId="0" borderId="5" xfId="0" applyNumberFormat="1" applyFont="1" applyBorder="1"/>
    <xf numFmtId="0" fontId="2" fillId="9" borderId="1" xfId="0" applyFont="1" applyFill="1" applyBorder="1"/>
    <xf numFmtId="0" fontId="2" fillId="9" borderId="2" xfId="0" applyFont="1" applyFill="1" applyBorder="1"/>
    <xf numFmtId="164" fontId="2" fillId="9" borderId="2" xfId="0" applyNumberFormat="1" applyFont="1" applyFill="1" applyBorder="1"/>
    <xf numFmtId="164" fontId="2" fillId="9" borderId="3" xfId="0" applyNumberFormat="1" applyFont="1" applyFill="1" applyBorder="1"/>
    <xf numFmtId="0" fontId="10" fillId="0" borderId="0" xfId="0" applyFont="1"/>
    <xf numFmtId="0" fontId="11" fillId="0" borderId="0" xfId="0" applyFont="1"/>
    <xf numFmtId="0" fontId="2" fillId="10" borderId="1" xfId="0" applyFont="1" applyFill="1" applyBorder="1"/>
    <xf numFmtId="0" fontId="3" fillId="10" borderId="2" xfId="0" applyFont="1" applyFill="1" applyBorder="1"/>
    <xf numFmtId="0" fontId="3" fillId="10" borderId="3" xfId="0" applyFont="1" applyFill="1" applyBorder="1"/>
    <xf numFmtId="0" fontId="8" fillId="10" borderId="0" xfId="0" applyFont="1" applyFill="1"/>
    <xf numFmtId="0" fontId="3" fillId="10" borderId="0" xfId="0" applyFont="1" applyFill="1"/>
    <xf numFmtId="10" fontId="2" fillId="0" borderId="0" xfId="0" applyNumberFormat="1" applyFont="1"/>
    <xf numFmtId="3" fontId="3" fillId="10" borderId="0" xfId="0" applyNumberFormat="1" applyFont="1" applyFill="1"/>
    <xf numFmtId="3" fontId="2" fillId="10" borderId="0" xfId="0" applyNumberFormat="1" applyFont="1" applyFill="1"/>
    <xf numFmtId="0" fontId="2" fillId="10" borderId="0" xfId="0" applyFont="1" applyFill="1"/>
    <xf numFmtId="10" fontId="2" fillId="9" borderId="0" xfId="2" applyNumberFormat="1" applyFont="1" applyFill="1"/>
    <xf numFmtId="0" fontId="3" fillId="9" borderId="0" xfId="0" applyFont="1" applyFill="1"/>
    <xf numFmtId="3" fontId="3" fillId="9" borderId="0" xfId="0" applyNumberFormat="1" applyFont="1" applyFill="1"/>
    <xf numFmtId="0" fontId="3" fillId="11" borderId="0" xfId="0" applyFont="1" applyFill="1"/>
    <xf numFmtId="3" fontId="3" fillId="11" borderId="0" xfId="0" applyNumberFormat="1" applyFont="1" applyFill="1"/>
    <xf numFmtId="10" fontId="2" fillId="12" borderId="0" xfId="2" applyNumberFormat="1" applyFont="1" applyFill="1"/>
    <xf numFmtId="3" fontId="10" fillId="0" borderId="0" xfId="0" applyNumberFormat="1" applyFont="1"/>
    <xf numFmtId="0" fontId="3" fillId="0" borderId="9" xfId="0" applyFont="1" applyBorder="1"/>
    <xf numFmtId="0" fontId="3" fillId="0" borderId="10" xfId="0" applyFont="1" applyBorder="1"/>
    <xf numFmtId="0" fontId="2" fillId="4" borderId="10" xfId="0" applyFont="1" applyFill="1" applyBorder="1" applyAlignment="1">
      <alignment horizontal="center"/>
    </xf>
    <xf numFmtId="0" fontId="3" fillId="0" borderId="11" xfId="0" applyFont="1" applyBorder="1"/>
    <xf numFmtId="0" fontId="3" fillId="4" borderId="4" xfId="0" applyFont="1" applyFill="1" applyBorder="1"/>
    <xf numFmtId="0" fontId="3" fillId="4" borderId="0" xfId="0" applyFont="1" applyFill="1" applyBorder="1"/>
    <xf numFmtId="9" fontId="2" fillId="4" borderId="0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3" fontId="3" fillId="0" borderId="7" xfId="0" applyNumberFormat="1" applyFont="1" applyBorder="1"/>
    <xf numFmtId="3" fontId="3" fillId="0" borderId="8" xfId="0" applyNumberFormat="1" applyFont="1" applyBorder="1"/>
    <xf numFmtId="3" fontId="11" fillId="10" borderId="0" xfId="0" applyNumberFormat="1" applyFont="1" applyFill="1"/>
    <xf numFmtId="3" fontId="11" fillId="5" borderId="0" xfId="0" applyNumberFormat="1" applyFont="1" applyFill="1"/>
    <xf numFmtId="0" fontId="12" fillId="2" borderId="0" xfId="0" applyFont="1" applyFill="1"/>
    <xf numFmtId="0" fontId="12" fillId="3" borderId="0" xfId="0" applyFont="1" applyFill="1"/>
    <xf numFmtId="0" fontId="14" fillId="3" borderId="0" xfId="0" applyFont="1" applyFill="1"/>
    <xf numFmtId="0" fontId="13" fillId="3" borderId="0" xfId="0" applyFont="1" applyFill="1"/>
    <xf numFmtId="0" fontId="15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12" borderId="0" xfId="0" applyFont="1" applyFill="1"/>
    <xf numFmtId="0" fontId="3" fillId="12" borderId="0" xfId="0" applyFont="1" applyFill="1"/>
    <xf numFmtId="0" fontId="7" fillId="13" borderId="0" xfId="0" applyFont="1" applyFill="1"/>
    <xf numFmtId="0" fontId="16" fillId="13" borderId="0" xfId="0" applyFont="1" applyFill="1"/>
    <xf numFmtId="9" fontId="3" fillId="0" borderId="0" xfId="0" applyNumberFormat="1" applyFont="1"/>
    <xf numFmtId="14" fontId="17" fillId="0" borderId="0" xfId="0" applyNumberFormat="1" applyFont="1"/>
    <xf numFmtId="0" fontId="2" fillId="4" borderId="0" xfId="0" applyFont="1" applyFill="1"/>
    <xf numFmtId="3" fontId="2" fillId="4" borderId="0" xfId="0" applyNumberFormat="1" applyFont="1" applyFill="1"/>
    <xf numFmtId="0" fontId="3" fillId="14" borderId="0" xfId="0" applyFont="1" applyFill="1"/>
    <xf numFmtId="3" fontId="3" fillId="15" borderId="0" xfId="0" applyNumberFormat="1" applyFont="1" applyFill="1"/>
    <xf numFmtId="0" fontId="3" fillId="16" borderId="0" xfId="0" applyFont="1" applyFill="1"/>
    <xf numFmtId="0" fontId="3" fillId="8" borderId="0" xfId="0" applyFont="1" applyFill="1" applyBorder="1"/>
    <xf numFmtId="0" fontId="3" fillId="8" borderId="7" xfId="0" applyFont="1" applyFill="1" applyBorder="1"/>
    <xf numFmtId="0" fontId="8" fillId="14" borderId="0" xfId="0" applyFont="1" applyFill="1"/>
    <xf numFmtId="0" fontId="8" fillId="16" borderId="0" xfId="0" applyFont="1" applyFill="1"/>
    <xf numFmtId="3" fontId="3" fillId="15" borderId="10" xfId="0" applyNumberFormat="1" applyFont="1" applyFill="1" applyBorder="1"/>
    <xf numFmtId="3" fontId="3" fillId="15" borderId="11" xfId="0" applyNumberFormat="1" applyFont="1" applyFill="1" applyBorder="1"/>
    <xf numFmtId="3" fontId="3" fillId="15" borderId="0" xfId="0" applyNumberFormat="1" applyFont="1" applyFill="1" applyBorder="1"/>
    <xf numFmtId="3" fontId="3" fillId="15" borderId="5" xfId="0" applyNumberFormat="1" applyFont="1" applyFill="1" applyBorder="1"/>
    <xf numFmtId="3" fontId="3" fillId="15" borderId="7" xfId="0" applyNumberFormat="1" applyFont="1" applyFill="1" applyBorder="1"/>
    <xf numFmtId="0" fontId="2" fillId="10" borderId="9" xfId="0" applyFont="1" applyFill="1" applyBorder="1"/>
    <xf numFmtId="0" fontId="2" fillId="10" borderId="10" xfId="0" applyFont="1" applyFill="1" applyBorder="1"/>
    <xf numFmtId="0" fontId="2" fillId="10" borderId="10" xfId="0" applyFont="1" applyFill="1" applyBorder="1" applyAlignment="1">
      <alignment horizontal="center"/>
    </xf>
    <xf numFmtId="0" fontId="2" fillId="10" borderId="11" xfId="0" applyFont="1" applyFill="1" applyBorder="1"/>
    <xf numFmtId="0" fontId="2" fillId="14" borderId="0" xfId="0" applyFont="1" applyFill="1"/>
    <xf numFmtId="3" fontId="2" fillId="14" borderId="0" xfId="0" applyNumberFormat="1" applyFont="1" applyFill="1"/>
    <xf numFmtId="0" fontId="2" fillId="14" borderId="0" xfId="0" applyFont="1" applyFill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9" fontId="2" fillId="0" borderId="0" xfId="0" applyNumberFormat="1" applyFont="1"/>
    <xf numFmtId="0" fontId="3" fillId="14" borderId="9" xfId="0" applyFont="1" applyFill="1" applyBorder="1"/>
    <xf numFmtId="0" fontId="3" fillId="14" borderId="10" xfId="0" applyFont="1" applyFill="1" applyBorder="1"/>
    <xf numFmtId="9" fontId="3" fillId="14" borderId="11" xfId="0" applyNumberFormat="1" applyFont="1" applyFill="1" applyBorder="1"/>
    <xf numFmtId="0" fontId="3" fillId="14" borderId="4" xfId="0" applyFont="1" applyFill="1" applyBorder="1"/>
    <xf numFmtId="0" fontId="3" fillId="14" borderId="0" xfId="0" applyFont="1" applyFill="1" applyBorder="1"/>
    <xf numFmtId="9" fontId="3" fillId="14" borderId="5" xfId="0" applyNumberFormat="1" applyFont="1" applyFill="1" applyBorder="1"/>
    <xf numFmtId="0" fontId="3" fillId="14" borderId="6" xfId="0" applyFont="1" applyFill="1" applyBorder="1"/>
    <xf numFmtId="0" fontId="3" fillId="14" borderId="7" xfId="0" applyFont="1" applyFill="1" applyBorder="1"/>
    <xf numFmtId="9" fontId="3" fillId="14" borderId="8" xfId="0" applyNumberFormat="1" applyFont="1" applyFill="1" applyBorder="1"/>
    <xf numFmtId="10" fontId="10" fillId="0" borderId="0" xfId="0" applyNumberFormat="1" applyFont="1" applyBorder="1"/>
    <xf numFmtId="10" fontId="10" fillId="0" borderId="5" xfId="0" applyNumberFormat="1" applyFont="1" applyBorder="1"/>
    <xf numFmtId="3" fontId="2" fillId="4" borderId="0" xfId="0" applyNumberFormat="1" applyFont="1" applyFill="1" applyBorder="1"/>
    <xf numFmtId="0" fontId="2" fillId="4" borderId="0" xfId="0" applyFont="1" applyFill="1" applyBorder="1"/>
    <xf numFmtId="10" fontId="2" fillId="4" borderId="0" xfId="2" applyNumberFormat="1" applyFont="1" applyFill="1"/>
    <xf numFmtId="3" fontId="3" fillId="12" borderId="0" xfId="0" applyNumberFormat="1" applyFont="1" applyFill="1" applyBorder="1"/>
    <xf numFmtId="0" fontId="3" fillId="12" borderId="0" xfId="0" applyFont="1" applyFill="1" applyBorder="1"/>
    <xf numFmtId="0" fontId="3" fillId="0" borderId="0" xfId="0" quotePrefix="1" applyFont="1"/>
    <xf numFmtId="3" fontId="3" fillId="10" borderId="0" xfId="0" applyNumberFormat="1" applyFont="1" applyFill="1" applyBorder="1"/>
    <xf numFmtId="0" fontId="3" fillId="10" borderId="0" xfId="0" applyFont="1" applyFill="1" applyBorder="1"/>
    <xf numFmtId="3" fontId="2" fillId="9" borderId="0" xfId="0" applyNumberFormat="1" applyFont="1" applyFill="1" applyBorder="1"/>
    <xf numFmtId="3" fontId="2" fillId="9" borderId="7" xfId="0" applyNumberFormat="1" applyFont="1" applyFill="1" applyBorder="1"/>
    <xf numFmtId="164" fontId="10" fillId="0" borderId="0" xfId="1" applyNumberFormat="1" applyFont="1"/>
    <xf numFmtId="165" fontId="10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38101</xdr:colOff>
      <xdr:row>0</xdr:row>
      <xdr:rowOff>23753</xdr:rowOff>
    </xdr:from>
    <xdr:to>
      <xdr:col>9</xdr:col>
      <xdr:colOff>428626</xdr:colOff>
      <xdr:row>2</xdr:row>
      <xdr:rowOff>325163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591567-D7CC-4365-B44F-95C2F6C6C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6" y="23753"/>
          <a:ext cx="1352550" cy="134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76200</xdr:rowOff>
    </xdr:from>
    <xdr:to>
      <xdr:col>8</xdr:col>
      <xdr:colOff>153373</xdr:colOff>
      <xdr:row>16</xdr:row>
      <xdr:rowOff>114818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752B24-47BD-E900-A034-30DC57FCF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038350"/>
          <a:ext cx="6973273" cy="3715268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8</xdr:row>
      <xdr:rowOff>152400</xdr:rowOff>
    </xdr:from>
    <xdr:to>
      <xdr:col>3</xdr:col>
      <xdr:colOff>742950</xdr:colOff>
      <xdr:row>8</xdr:row>
      <xdr:rowOff>161925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E061480-B11E-CFBE-B156-2B43140752E1}"/>
            </a:ext>
          </a:extLst>
        </xdr:cNvPr>
        <xdr:cNvCxnSpPr/>
      </xdr:nvCxnSpPr>
      <xdr:spPr>
        <a:xfrm flipV="1">
          <a:off x="914400" y="3495675"/>
          <a:ext cx="190500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361950</xdr:colOff>
      <xdr:row>8</xdr:row>
      <xdr:rowOff>161925</xdr:rowOff>
    </xdr:from>
    <xdr:to>
      <xdr:col>8</xdr:col>
      <xdr:colOff>371475</xdr:colOff>
      <xdr:row>8</xdr:row>
      <xdr:rowOff>171450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11C9F35-A6C1-42D3-B986-B99009A867CB}"/>
            </a:ext>
          </a:extLst>
        </xdr:cNvPr>
        <xdr:cNvCxnSpPr/>
      </xdr:nvCxnSpPr>
      <xdr:spPr>
        <a:xfrm flipV="1">
          <a:off x="5067300" y="3505200"/>
          <a:ext cx="190500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13</xdr:row>
      <xdr:rowOff>38100</xdr:rowOff>
    </xdr:from>
    <xdr:to>
      <xdr:col>4</xdr:col>
      <xdr:colOff>809625</xdr:colOff>
      <xdr:row>13</xdr:row>
      <xdr:rowOff>38100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1D73F82-85BB-470E-B9D8-D6B12E666900}"/>
            </a:ext>
          </a:extLst>
        </xdr:cNvPr>
        <xdr:cNvCxnSpPr/>
      </xdr:nvCxnSpPr>
      <xdr:spPr>
        <a:xfrm>
          <a:off x="1524000" y="4791075"/>
          <a:ext cx="221932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workbookViewId="0">
      <pane ySplit="3" topLeftCell="A4" activePane="bottomLeft" state="frozen"/>
      <selection pane="bottomLeft" activeCell="B4" sqref="A4:XFD4"/>
    </sheetView>
  </sheetViews>
  <sheetFormatPr baseColWidth="10" defaultColWidth="9.140625" defaultRowHeight="21" x14ac:dyDescent="0.35"/>
  <cols>
    <col min="1" max="1" width="11.7109375" style="2" customWidth="1"/>
    <col min="2" max="2" width="9.140625" style="2"/>
    <col min="3" max="4" width="12.85546875" style="2" customWidth="1"/>
    <col min="5" max="6" width="13.28515625" style="2" customWidth="1"/>
    <col min="7" max="7" width="15.140625" style="2" customWidth="1"/>
    <col min="8" max="10" width="14.42578125" style="2" customWidth="1"/>
    <col min="11" max="14" width="13.28515625" style="2" customWidth="1"/>
    <col min="15" max="16384" width="9.140625" style="2"/>
  </cols>
  <sheetData>
    <row r="1" spans="1:7" s="4" customFormat="1" ht="46.5" x14ac:dyDescent="0.7">
      <c r="A1" s="79" t="s">
        <v>64</v>
      </c>
    </row>
    <row r="2" spans="1:7" s="4" customFormat="1" ht="36" x14ac:dyDescent="0.55000000000000004">
      <c r="A2" s="6" t="s">
        <v>0</v>
      </c>
    </row>
    <row r="3" spans="1:7" s="5" customFormat="1" ht="36" x14ac:dyDescent="0.55000000000000004">
      <c r="A3" s="7" t="s">
        <v>1</v>
      </c>
    </row>
    <row r="4" spans="1:7" ht="23.25" x14ac:dyDescent="0.35">
      <c r="A4" s="3" t="s">
        <v>2</v>
      </c>
    </row>
    <row r="5" spans="1:7" x14ac:dyDescent="0.35">
      <c r="A5" s="1"/>
      <c r="B5" s="87" t="s">
        <v>3</v>
      </c>
      <c r="C5" s="88"/>
      <c r="D5" s="88"/>
      <c r="E5" s="88"/>
      <c r="F5" s="88"/>
      <c r="G5" s="88"/>
    </row>
    <row r="6" spans="1:7" x14ac:dyDescent="0.35">
      <c r="A6" s="1"/>
      <c r="B6" s="1" t="s">
        <v>4</v>
      </c>
      <c r="F6" s="84" t="s">
        <v>9</v>
      </c>
      <c r="G6" s="84" t="s">
        <v>6</v>
      </c>
    </row>
    <row r="7" spans="1:7" ht="21.75" thickBot="1" x14ac:dyDescent="0.4">
      <c r="B7" s="1" t="s">
        <v>5</v>
      </c>
      <c r="F7" s="84" t="s">
        <v>9</v>
      </c>
      <c r="G7" s="84" t="s">
        <v>7</v>
      </c>
    </row>
    <row r="8" spans="1:7" ht="21.75" thickBot="1" x14ac:dyDescent="0.4">
      <c r="B8" s="10" t="s">
        <v>10</v>
      </c>
      <c r="C8" s="11"/>
      <c r="D8" s="11"/>
      <c r="E8" s="11"/>
      <c r="F8" s="25" t="s">
        <v>9</v>
      </c>
      <c r="G8" s="26" t="s">
        <v>8</v>
      </c>
    </row>
    <row r="10" spans="1:7" ht="21.75" thickBot="1" x14ac:dyDescent="0.4">
      <c r="B10" s="1" t="s">
        <v>68</v>
      </c>
    </row>
    <row r="11" spans="1:7" ht="21.75" thickBot="1" x14ac:dyDescent="0.4">
      <c r="B11" s="10" t="s">
        <v>11</v>
      </c>
      <c r="C11" s="8"/>
      <c r="D11" s="8"/>
      <c r="E11" s="8"/>
      <c r="F11" s="8"/>
      <c r="G11" s="9"/>
    </row>
    <row r="12" spans="1:7" ht="23.25" x14ac:dyDescent="0.35">
      <c r="A12" s="3"/>
    </row>
    <row r="13" spans="1:7" ht="23.25" x14ac:dyDescent="0.35">
      <c r="A13" s="3"/>
    </row>
    <row r="14" spans="1:7" ht="23.25" x14ac:dyDescent="0.35">
      <c r="A14" s="3"/>
    </row>
    <row r="15" spans="1:7" ht="23.25" x14ac:dyDescent="0.35">
      <c r="A15" s="3"/>
    </row>
    <row r="16" spans="1:7" ht="23.25" x14ac:dyDescent="0.35">
      <c r="A16" s="3"/>
    </row>
    <row r="17" spans="1:10" ht="23.25" x14ac:dyDescent="0.35">
      <c r="A17" s="3"/>
    </row>
    <row r="18" spans="1:10" ht="23.25" x14ac:dyDescent="0.35">
      <c r="A18" s="3"/>
    </row>
    <row r="19" spans="1:10" ht="23.25" x14ac:dyDescent="0.35">
      <c r="A19" s="3" t="s">
        <v>69</v>
      </c>
    </row>
    <row r="20" spans="1:10" x14ac:dyDescent="0.35">
      <c r="A20" s="2" t="s">
        <v>70</v>
      </c>
    </row>
    <row r="21" spans="1:10" x14ac:dyDescent="0.35">
      <c r="A21" s="2" t="s">
        <v>71</v>
      </c>
    </row>
    <row r="22" spans="1:10" x14ac:dyDescent="0.35">
      <c r="A22" s="1" t="s">
        <v>72</v>
      </c>
      <c r="B22" s="1"/>
      <c r="C22" s="1"/>
      <c r="D22" s="1"/>
      <c r="E22" s="13">
        <v>900000</v>
      </c>
    </row>
    <row r="23" spans="1:10" x14ac:dyDescent="0.35">
      <c r="A23" s="1" t="s">
        <v>73</v>
      </c>
      <c r="E23" s="55">
        <v>0.05</v>
      </c>
    </row>
    <row r="24" spans="1:10" x14ac:dyDescent="0.35">
      <c r="A24" s="1" t="s">
        <v>74</v>
      </c>
      <c r="B24" s="1"/>
      <c r="C24" s="1"/>
      <c r="D24" s="1"/>
      <c r="E24" s="1">
        <v>60</v>
      </c>
      <c r="F24" s="1" t="s">
        <v>75</v>
      </c>
    </row>
    <row r="25" spans="1:10" x14ac:dyDescent="0.35">
      <c r="A25" s="1" t="s">
        <v>76</v>
      </c>
      <c r="E25" s="90">
        <v>45839</v>
      </c>
    </row>
    <row r="26" spans="1:10" x14ac:dyDescent="0.35">
      <c r="A26" s="1" t="s">
        <v>77</v>
      </c>
    </row>
    <row r="27" spans="1:10" x14ac:dyDescent="0.35">
      <c r="A27" s="2" t="s">
        <v>78</v>
      </c>
      <c r="D27" s="98" t="s">
        <v>79</v>
      </c>
      <c r="E27" s="93"/>
      <c r="F27" s="93"/>
      <c r="G27" s="93"/>
      <c r="H27" s="93"/>
      <c r="I27" s="93"/>
      <c r="J27" s="93"/>
    </row>
    <row r="28" spans="1:10" x14ac:dyDescent="0.35">
      <c r="A28" s="2" t="s">
        <v>80</v>
      </c>
      <c r="D28" s="99" t="s">
        <v>81</v>
      </c>
      <c r="E28" s="95"/>
      <c r="F28" s="95"/>
      <c r="G28" s="95"/>
      <c r="H28" s="95"/>
      <c r="I28" s="95"/>
      <c r="J28" s="95"/>
    </row>
    <row r="29" spans="1:10" x14ac:dyDescent="0.35">
      <c r="A29" s="1" t="s">
        <v>88</v>
      </c>
      <c r="B29" s="1"/>
      <c r="C29" s="1"/>
      <c r="D29" s="1"/>
      <c r="E29" s="114">
        <v>0.3</v>
      </c>
    </row>
    <row r="30" spans="1:10" x14ac:dyDescent="0.35">
      <c r="E30" s="89"/>
    </row>
    <row r="31" spans="1:10" x14ac:dyDescent="0.35">
      <c r="E31" s="84">
        <v>2025</v>
      </c>
      <c r="F31" s="84">
        <f>+E31+1</f>
        <v>2026</v>
      </c>
      <c r="G31" s="84">
        <f t="shared" ref="G31:J31" si="0">+F31+1</f>
        <v>2027</v>
      </c>
      <c r="H31" s="84">
        <f t="shared" si="0"/>
        <v>2028</v>
      </c>
      <c r="I31" s="84">
        <f t="shared" si="0"/>
        <v>2029</v>
      </c>
      <c r="J31" s="84">
        <f t="shared" si="0"/>
        <v>2030</v>
      </c>
    </row>
    <row r="32" spans="1:10" x14ac:dyDescent="0.35">
      <c r="B32" s="91" t="s">
        <v>82</v>
      </c>
      <c r="C32" s="91"/>
      <c r="D32" s="91"/>
      <c r="E32" s="92">
        <v>0</v>
      </c>
      <c r="F32" s="92">
        <f>+E36</f>
        <v>922500</v>
      </c>
      <c r="G32" s="92">
        <f t="shared" ref="G32:J32" si="1">+F36</f>
        <v>968625</v>
      </c>
      <c r="H32" s="92">
        <f t="shared" si="1"/>
        <v>1017056.25</v>
      </c>
      <c r="I32" s="92">
        <f t="shared" si="1"/>
        <v>1067909.0625</v>
      </c>
      <c r="J32" s="92">
        <f t="shared" si="1"/>
        <v>1121304.515625</v>
      </c>
    </row>
    <row r="33" spans="1:10" x14ac:dyDescent="0.35">
      <c r="B33" s="2" t="s">
        <v>83</v>
      </c>
      <c r="E33" s="94">
        <f>+E22</f>
        <v>900000</v>
      </c>
      <c r="F33" s="94"/>
      <c r="G33" s="94"/>
      <c r="H33" s="94"/>
      <c r="I33" s="94"/>
      <c r="J33" s="94"/>
    </row>
    <row r="34" spans="1:10" x14ac:dyDescent="0.35">
      <c r="B34" s="2" t="s">
        <v>84</v>
      </c>
      <c r="E34" s="94">
        <f>+E33*E23/2</f>
        <v>22500</v>
      </c>
      <c r="F34" s="94">
        <f>+F32*$E$23</f>
        <v>46125</v>
      </c>
      <c r="G34" s="94">
        <f t="shared" ref="G34:I34" si="2">+G32*$E$23</f>
        <v>48431.25</v>
      </c>
      <c r="H34" s="94">
        <f t="shared" si="2"/>
        <v>50852.8125</v>
      </c>
      <c r="I34" s="94">
        <f t="shared" si="2"/>
        <v>53395.453125</v>
      </c>
      <c r="J34" s="94">
        <f>+J32*$E$23/2</f>
        <v>28032.612890625001</v>
      </c>
    </row>
    <row r="35" spans="1:10" x14ac:dyDescent="0.35">
      <c r="B35" s="2" t="s">
        <v>86</v>
      </c>
      <c r="E35" s="94"/>
      <c r="F35" s="94"/>
      <c r="G35" s="94"/>
      <c r="H35" s="94"/>
      <c r="I35" s="94"/>
      <c r="J35" s="94">
        <f>-J32-J34</f>
        <v>-1149337.1285156249</v>
      </c>
    </row>
    <row r="36" spans="1:10" x14ac:dyDescent="0.35">
      <c r="B36" s="91" t="s">
        <v>85</v>
      </c>
      <c r="C36" s="91"/>
      <c r="D36" s="91"/>
      <c r="E36" s="92">
        <f>SUM(E32:E35)</f>
        <v>922500</v>
      </c>
      <c r="F36" s="92">
        <f t="shared" ref="F36:J36" si="3">SUM(F32:F35)</f>
        <v>968625</v>
      </c>
      <c r="G36" s="92">
        <f t="shared" si="3"/>
        <v>1017056.25</v>
      </c>
      <c r="H36" s="92">
        <f t="shared" si="3"/>
        <v>1067909.0625</v>
      </c>
      <c r="I36" s="92">
        <f t="shared" si="3"/>
        <v>1121304.515625</v>
      </c>
      <c r="J36" s="92">
        <f t="shared" si="3"/>
        <v>0</v>
      </c>
    </row>
    <row r="37" spans="1:10" ht="21.75" thickBot="1" x14ac:dyDescent="0.4"/>
    <row r="38" spans="1:10" x14ac:dyDescent="0.35">
      <c r="B38" s="66" t="s">
        <v>87</v>
      </c>
      <c r="C38" s="67"/>
      <c r="D38" s="67"/>
      <c r="E38" s="100">
        <f>+E34</f>
        <v>22500</v>
      </c>
      <c r="F38" s="100">
        <f>+F34+E38</f>
        <v>68625</v>
      </c>
      <c r="G38" s="100">
        <f t="shared" ref="G38:I38" si="4">+G34+F38</f>
        <v>117056.25</v>
      </c>
      <c r="H38" s="100">
        <f t="shared" si="4"/>
        <v>167909.0625</v>
      </c>
      <c r="I38" s="100">
        <f t="shared" si="4"/>
        <v>221304.515625</v>
      </c>
      <c r="J38" s="101">
        <v>0</v>
      </c>
    </row>
    <row r="39" spans="1:10" x14ac:dyDescent="0.35">
      <c r="B39" s="32" t="s">
        <v>89</v>
      </c>
      <c r="C39" s="33"/>
      <c r="D39" s="33"/>
      <c r="E39" s="102">
        <f t="shared" ref="E39:J39" si="5">+E38*$E$29</f>
        <v>6750</v>
      </c>
      <c r="F39" s="102">
        <f t="shared" si="5"/>
        <v>20587.5</v>
      </c>
      <c r="G39" s="102">
        <f t="shared" si="5"/>
        <v>35116.875</v>
      </c>
      <c r="H39" s="102">
        <f t="shared" si="5"/>
        <v>50372.71875</v>
      </c>
      <c r="I39" s="102">
        <f t="shared" si="5"/>
        <v>66391.354687500003</v>
      </c>
      <c r="J39" s="103">
        <f t="shared" si="5"/>
        <v>0</v>
      </c>
    </row>
    <row r="40" spans="1:10" ht="21.75" thickBot="1" x14ac:dyDescent="0.4">
      <c r="B40" s="39" t="s">
        <v>90</v>
      </c>
      <c r="C40" s="40"/>
      <c r="D40" s="40"/>
      <c r="E40" s="104">
        <f>-E39-D39</f>
        <v>-6750</v>
      </c>
      <c r="F40" s="75">
        <f>-F39+E39</f>
        <v>-13837.5</v>
      </c>
      <c r="G40" s="75">
        <f>-G39+F39</f>
        <v>-14529.375</v>
      </c>
      <c r="H40" s="75">
        <f>-H39+G39</f>
        <v>-15255.84375</v>
      </c>
      <c r="I40" s="75">
        <f>-I39+H39</f>
        <v>-16018.635937500003</v>
      </c>
      <c r="J40" s="76">
        <f>-J39+I39</f>
        <v>66391.354687500003</v>
      </c>
    </row>
    <row r="41" spans="1:10" ht="21.75" thickBot="1" x14ac:dyDescent="0.4"/>
    <row r="42" spans="1:10" x14ac:dyDescent="0.35">
      <c r="A42" s="105"/>
      <c r="B42" s="106"/>
      <c r="C42" s="106"/>
      <c r="D42" s="106"/>
      <c r="E42" s="107" t="s">
        <v>28</v>
      </c>
      <c r="F42" s="107" t="s">
        <v>29</v>
      </c>
      <c r="G42" s="108"/>
    </row>
    <row r="43" spans="1:10" x14ac:dyDescent="0.35">
      <c r="A43" s="32" t="s">
        <v>31</v>
      </c>
      <c r="B43" s="33" t="s">
        <v>26</v>
      </c>
      <c r="C43" s="33"/>
      <c r="D43" s="33"/>
      <c r="E43" s="126">
        <f>-E40</f>
        <v>6750</v>
      </c>
      <c r="F43" s="127"/>
      <c r="G43" s="34"/>
    </row>
    <row r="44" spans="1:10" x14ac:dyDescent="0.35">
      <c r="A44" s="32" t="s">
        <v>31</v>
      </c>
      <c r="B44" s="33" t="s">
        <v>91</v>
      </c>
      <c r="C44" s="33"/>
      <c r="D44" s="33"/>
      <c r="E44" s="127"/>
      <c r="F44" s="126">
        <f>+E43</f>
        <v>6750</v>
      </c>
      <c r="G44" s="43">
        <f>+F44</f>
        <v>6750</v>
      </c>
    </row>
    <row r="45" spans="1:10" x14ac:dyDescent="0.35">
      <c r="A45" s="32" t="s">
        <v>32</v>
      </c>
      <c r="B45" s="96" t="s">
        <v>26</v>
      </c>
      <c r="C45" s="96"/>
      <c r="D45" s="96"/>
      <c r="E45" s="129">
        <f>-F40</f>
        <v>13837.5</v>
      </c>
      <c r="F45" s="130"/>
      <c r="G45" s="34"/>
    </row>
    <row r="46" spans="1:10" x14ac:dyDescent="0.35">
      <c r="A46" s="32" t="s">
        <v>32</v>
      </c>
      <c r="B46" s="96" t="s">
        <v>91</v>
      </c>
      <c r="C46" s="96"/>
      <c r="D46" s="96"/>
      <c r="E46" s="130"/>
      <c r="F46" s="129">
        <f>+E45</f>
        <v>13837.5</v>
      </c>
      <c r="G46" s="43">
        <f>+G44+F46</f>
        <v>20587.5</v>
      </c>
    </row>
    <row r="47" spans="1:10" x14ac:dyDescent="0.35">
      <c r="A47" s="32" t="s">
        <v>33</v>
      </c>
      <c r="B47" s="33" t="s">
        <v>26</v>
      </c>
      <c r="C47" s="33"/>
      <c r="D47" s="33"/>
      <c r="E47" s="42">
        <f>-G40</f>
        <v>14529.375</v>
      </c>
      <c r="F47" s="33"/>
      <c r="G47" s="34"/>
    </row>
    <row r="48" spans="1:10" x14ac:dyDescent="0.35">
      <c r="A48" s="32" t="s">
        <v>33</v>
      </c>
      <c r="B48" s="33" t="s">
        <v>91</v>
      </c>
      <c r="C48" s="33"/>
      <c r="D48" s="33"/>
      <c r="E48" s="33"/>
      <c r="F48" s="42">
        <f>+E47</f>
        <v>14529.375</v>
      </c>
      <c r="G48" s="43">
        <f>+G46+F48</f>
        <v>35116.875</v>
      </c>
    </row>
    <row r="49" spans="1:10" x14ac:dyDescent="0.35">
      <c r="A49" s="32" t="s">
        <v>34</v>
      </c>
      <c r="B49" s="96" t="s">
        <v>26</v>
      </c>
      <c r="C49" s="96"/>
      <c r="D49" s="96"/>
      <c r="E49" s="126">
        <f>-H40</f>
        <v>15255.84375</v>
      </c>
      <c r="F49" s="127"/>
      <c r="G49" s="34"/>
    </row>
    <row r="50" spans="1:10" x14ac:dyDescent="0.35">
      <c r="A50" s="32" t="s">
        <v>34</v>
      </c>
      <c r="B50" s="96" t="s">
        <v>91</v>
      </c>
      <c r="C50" s="96"/>
      <c r="D50" s="96"/>
      <c r="E50" s="127"/>
      <c r="F50" s="126">
        <f>+E49</f>
        <v>15255.84375</v>
      </c>
      <c r="G50" s="43">
        <f>+G48+F50</f>
        <v>50372.71875</v>
      </c>
    </row>
    <row r="51" spans="1:10" x14ac:dyDescent="0.35">
      <c r="A51" s="32" t="s">
        <v>35</v>
      </c>
      <c r="B51" s="33" t="s">
        <v>26</v>
      </c>
      <c r="C51" s="33"/>
      <c r="D51" s="33"/>
      <c r="E51" s="132">
        <f>-I40</f>
        <v>16018.635937500003</v>
      </c>
      <c r="F51" s="133"/>
      <c r="G51" s="34"/>
    </row>
    <row r="52" spans="1:10" x14ac:dyDescent="0.35">
      <c r="A52" s="32" t="s">
        <v>35</v>
      </c>
      <c r="B52" s="33" t="s">
        <v>91</v>
      </c>
      <c r="C52" s="33"/>
      <c r="D52" s="33"/>
      <c r="E52" s="133"/>
      <c r="F52" s="132">
        <f>+E51</f>
        <v>16018.635937500003</v>
      </c>
      <c r="G52" s="43">
        <f>+G50+F52</f>
        <v>66391.354687500003</v>
      </c>
    </row>
    <row r="53" spans="1:10" x14ac:dyDescent="0.35">
      <c r="A53" s="32" t="s">
        <v>36</v>
      </c>
      <c r="B53" s="96" t="s">
        <v>26</v>
      </c>
      <c r="C53" s="96"/>
      <c r="D53" s="96"/>
      <c r="E53" s="134"/>
      <c r="F53" s="134">
        <f>+E54</f>
        <v>66391.354687500003</v>
      </c>
      <c r="G53" s="34"/>
    </row>
    <row r="54" spans="1:10" ht="21.75" thickBot="1" x14ac:dyDescent="0.4">
      <c r="A54" s="39" t="s">
        <v>36</v>
      </c>
      <c r="B54" s="97" t="s">
        <v>91</v>
      </c>
      <c r="C54" s="97"/>
      <c r="D54" s="97"/>
      <c r="E54" s="135">
        <f>J40</f>
        <v>66391.354687500003</v>
      </c>
      <c r="F54" s="135"/>
      <c r="G54" s="76">
        <f>+G52+F54-E54</f>
        <v>0</v>
      </c>
    </row>
    <row r="57" spans="1:10" x14ac:dyDescent="0.35">
      <c r="B57" s="109" t="s">
        <v>94</v>
      </c>
      <c r="C57" s="93"/>
      <c r="D57" s="93"/>
      <c r="E57" s="111">
        <v>2025</v>
      </c>
      <c r="F57" s="111">
        <f>+E57+1</f>
        <v>2026</v>
      </c>
      <c r="G57" s="111">
        <f t="shared" ref="G57:J57" si="6">+F57+1</f>
        <v>2027</v>
      </c>
      <c r="H57" s="111">
        <f t="shared" si="6"/>
        <v>2028</v>
      </c>
      <c r="I57" s="111">
        <f t="shared" si="6"/>
        <v>2029</v>
      </c>
      <c r="J57" s="111">
        <f t="shared" si="6"/>
        <v>2030</v>
      </c>
    </row>
    <row r="58" spans="1:10" x14ac:dyDescent="0.35">
      <c r="A58" s="49" t="s">
        <v>98</v>
      </c>
      <c r="B58" s="2" t="s">
        <v>42</v>
      </c>
      <c r="E58" s="12">
        <v>500000</v>
      </c>
      <c r="F58" s="12">
        <v>500000</v>
      </c>
      <c r="G58" s="12">
        <v>500000</v>
      </c>
      <c r="H58" s="12">
        <v>500000</v>
      </c>
      <c r="I58" s="12">
        <v>500000</v>
      </c>
      <c r="J58" s="12">
        <v>500000</v>
      </c>
    </row>
    <row r="59" spans="1:10" x14ac:dyDescent="0.35">
      <c r="A59" s="49" t="s">
        <v>99</v>
      </c>
      <c r="B59" s="2" t="s">
        <v>92</v>
      </c>
      <c r="E59" s="12">
        <f>-E58*0.4</f>
        <v>-200000</v>
      </c>
      <c r="F59" s="12">
        <f t="shared" ref="F59:J59" si="7">-F58*0.4</f>
        <v>-200000</v>
      </c>
      <c r="G59" s="12">
        <f t="shared" si="7"/>
        <v>-200000</v>
      </c>
      <c r="H59" s="12">
        <f t="shared" si="7"/>
        <v>-200000</v>
      </c>
      <c r="I59" s="12">
        <f t="shared" si="7"/>
        <v>-200000</v>
      </c>
      <c r="J59" s="12">
        <f t="shared" si="7"/>
        <v>-200000</v>
      </c>
    </row>
    <row r="60" spans="1:10" x14ac:dyDescent="0.35">
      <c r="A60" s="49" t="s">
        <v>100</v>
      </c>
      <c r="B60" s="2" t="s">
        <v>93</v>
      </c>
      <c r="E60" s="12">
        <f>+E34</f>
        <v>22500</v>
      </c>
      <c r="F60" s="12">
        <f t="shared" ref="F60:J60" si="8">+F34</f>
        <v>46125</v>
      </c>
      <c r="G60" s="12">
        <f t="shared" si="8"/>
        <v>48431.25</v>
      </c>
      <c r="H60" s="12">
        <f t="shared" si="8"/>
        <v>50852.8125</v>
      </c>
      <c r="I60" s="12">
        <f t="shared" si="8"/>
        <v>53395.453125</v>
      </c>
      <c r="J60" s="12">
        <f t="shared" si="8"/>
        <v>28032.612890625001</v>
      </c>
    </row>
    <row r="61" spans="1:10" x14ac:dyDescent="0.35">
      <c r="B61" s="109" t="s">
        <v>45</v>
      </c>
      <c r="C61" s="109"/>
      <c r="D61" s="109"/>
      <c r="E61" s="110">
        <f>SUM(E58:E60)</f>
        <v>322500</v>
      </c>
      <c r="F61" s="110">
        <f t="shared" ref="F61:J61" si="9">SUM(F58:F60)</f>
        <v>346125</v>
      </c>
      <c r="G61" s="110">
        <f t="shared" si="9"/>
        <v>348431.25</v>
      </c>
      <c r="H61" s="110">
        <f t="shared" si="9"/>
        <v>350852.8125</v>
      </c>
      <c r="I61" s="110">
        <f t="shared" si="9"/>
        <v>353395.453125</v>
      </c>
      <c r="J61" s="110">
        <f t="shared" si="9"/>
        <v>328032.61289062502</v>
      </c>
    </row>
    <row r="62" spans="1:10" x14ac:dyDescent="0.35">
      <c r="A62" s="48" t="s">
        <v>101</v>
      </c>
      <c r="B62" s="2" t="s">
        <v>51</v>
      </c>
      <c r="E62" s="31">
        <f>E91</f>
        <v>-90000</v>
      </c>
      <c r="F62" s="31">
        <f t="shared" ref="F62:J62" si="10">F91</f>
        <v>-90000</v>
      </c>
      <c r="G62" s="31">
        <f t="shared" si="10"/>
        <v>-90000</v>
      </c>
      <c r="H62" s="31">
        <f t="shared" si="10"/>
        <v>-90000</v>
      </c>
      <c r="I62" s="31">
        <f t="shared" si="10"/>
        <v>-90000</v>
      </c>
      <c r="J62" s="31">
        <f t="shared" si="10"/>
        <v>-164801.1385546875</v>
      </c>
    </row>
    <row r="63" spans="1:10" x14ac:dyDescent="0.35">
      <c r="B63" s="48" t="s">
        <v>106</v>
      </c>
      <c r="C63" s="48"/>
      <c r="D63" s="48"/>
      <c r="E63" s="65">
        <f>-E43</f>
        <v>-6750</v>
      </c>
      <c r="F63" s="65">
        <f>-E45</f>
        <v>-13837.5</v>
      </c>
      <c r="G63" s="65">
        <f>-E47</f>
        <v>-14529.375</v>
      </c>
      <c r="H63" s="65">
        <v>-15256</v>
      </c>
      <c r="I63" s="65">
        <v>-16019</v>
      </c>
      <c r="J63" s="136">
        <v>66391.899999999994</v>
      </c>
    </row>
    <row r="64" spans="1:10" x14ac:dyDescent="0.35">
      <c r="B64" s="109" t="s">
        <v>53</v>
      </c>
      <c r="C64" s="109"/>
      <c r="D64" s="109"/>
      <c r="E64" s="110">
        <f>SUM(E61:E63)</f>
        <v>225750</v>
      </c>
      <c r="F64" s="110">
        <f t="shared" ref="F64:J64" si="11">SUM(F61:F63)</f>
        <v>242287.5</v>
      </c>
      <c r="G64" s="110">
        <f t="shared" si="11"/>
        <v>243901.875</v>
      </c>
      <c r="H64" s="110">
        <f t="shared" si="11"/>
        <v>245596.8125</v>
      </c>
      <c r="I64" s="110">
        <f t="shared" si="11"/>
        <v>247376.453125</v>
      </c>
      <c r="J64" s="110">
        <f t="shared" si="11"/>
        <v>229623.37433593752</v>
      </c>
    </row>
    <row r="65" spans="2:10" x14ac:dyDescent="0.35">
      <c r="B65" s="85" t="s">
        <v>105</v>
      </c>
      <c r="C65" s="86"/>
      <c r="D65" s="86"/>
      <c r="E65" s="128">
        <f t="shared" ref="E65:J65" si="12">+E64/E61</f>
        <v>0.7</v>
      </c>
      <c r="F65" s="128">
        <f t="shared" si="12"/>
        <v>0.7</v>
      </c>
      <c r="G65" s="128">
        <f t="shared" si="12"/>
        <v>0.7</v>
      </c>
      <c r="H65" s="128">
        <f t="shared" si="12"/>
        <v>0.69999955465655561</v>
      </c>
      <c r="I65" s="128">
        <f t="shared" si="12"/>
        <v>0.69999896981555143</v>
      </c>
      <c r="J65" s="128">
        <f t="shared" si="12"/>
        <v>0.7000016623728208</v>
      </c>
    </row>
    <row r="66" spans="2:10" x14ac:dyDescent="0.35">
      <c r="J66" s="22"/>
    </row>
    <row r="67" spans="2:10" x14ac:dyDescent="0.35">
      <c r="G67" s="137">
        <f>+E63+F63+G63+H63+I63+J63</f>
        <v>2.4999999994179234E-2</v>
      </c>
      <c r="I67" s="12"/>
      <c r="J67" s="22"/>
    </row>
    <row r="68" spans="2:10" x14ac:dyDescent="0.35">
      <c r="G68" s="137"/>
      <c r="I68" s="12"/>
      <c r="J68" s="22"/>
    </row>
    <row r="69" spans="2:10" x14ac:dyDescent="0.35">
      <c r="B69" s="1" t="s">
        <v>107</v>
      </c>
      <c r="E69" s="13">
        <f>+E62+E63</f>
        <v>-96750</v>
      </c>
      <c r="F69" s="13">
        <f t="shared" ref="F69:J69" si="13">+F62+F63</f>
        <v>-103837.5</v>
      </c>
      <c r="G69" s="13">
        <f t="shared" si="13"/>
        <v>-104529.375</v>
      </c>
      <c r="H69" s="13">
        <f t="shared" si="13"/>
        <v>-105256</v>
      </c>
      <c r="I69" s="13">
        <f t="shared" si="13"/>
        <v>-106019</v>
      </c>
      <c r="J69" s="13">
        <f t="shared" si="13"/>
        <v>-98409.238554687501</v>
      </c>
    </row>
    <row r="70" spans="2:10" x14ac:dyDescent="0.35">
      <c r="E70" s="128">
        <f>-E69/E61</f>
        <v>0.3</v>
      </c>
      <c r="F70" s="128">
        <f t="shared" ref="F70:J70" si="14">-F69/F61</f>
        <v>0.3</v>
      </c>
      <c r="G70" s="128">
        <f t="shared" si="14"/>
        <v>0.3</v>
      </c>
      <c r="H70" s="128">
        <f t="shared" si="14"/>
        <v>0.30000044534344439</v>
      </c>
      <c r="I70" s="128">
        <f t="shared" si="14"/>
        <v>0.30000103018444857</v>
      </c>
      <c r="J70" s="128">
        <f t="shared" si="14"/>
        <v>0.2999983376271792</v>
      </c>
    </row>
    <row r="71" spans="2:10" x14ac:dyDescent="0.35">
      <c r="G71" s="137"/>
      <c r="I71" s="12"/>
      <c r="J71" s="22"/>
    </row>
    <row r="72" spans="2:10" x14ac:dyDescent="0.35">
      <c r="G72" s="137"/>
      <c r="I72" s="12"/>
      <c r="J72" s="22"/>
    </row>
    <row r="73" spans="2:10" x14ac:dyDescent="0.35">
      <c r="G73" s="137"/>
      <c r="I73" s="12"/>
      <c r="J73" s="22"/>
    </row>
    <row r="74" spans="2:10" ht="21.75" thickBot="1" x14ac:dyDescent="0.4">
      <c r="G74" s="137"/>
      <c r="I74" s="12"/>
      <c r="J74" s="22"/>
    </row>
    <row r="75" spans="2:10" x14ac:dyDescent="0.35">
      <c r="C75" s="115" t="s">
        <v>102</v>
      </c>
      <c r="D75" s="116"/>
      <c r="E75" s="117">
        <v>1</v>
      </c>
      <c r="G75" s="12"/>
      <c r="H75" s="12"/>
      <c r="J75" s="131"/>
    </row>
    <row r="76" spans="2:10" x14ac:dyDescent="0.35">
      <c r="C76" s="118" t="s">
        <v>103</v>
      </c>
      <c r="D76" s="119"/>
      <c r="E76" s="120">
        <v>0.3</v>
      </c>
    </row>
    <row r="77" spans="2:10" ht="21.75" thickBot="1" x14ac:dyDescent="0.4">
      <c r="C77" s="121" t="s">
        <v>104</v>
      </c>
      <c r="D77" s="122"/>
      <c r="E77" s="123">
        <v>0.7</v>
      </c>
    </row>
    <row r="79" spans="2:10" ht="21.75" thickBot="1" x14ac:dyDescent="0.4"/>
    <row r="80" spans="2:10" ht="21.75" thickBot="1" x14ac:dyDescent="0.4">
      <c r="B80" s="50" t="s">
        <v>57</v>
      </c>
      <c r="C80" s="51"/>
      <c r="D80" s="51"/>
      <c r="E80" s="51"/>
      <c r="F80" s="51"/>
      <c r="G80" s="51"/>
      <c r="H80" s="51"/>
      <c r="I80" s="51"/>
      <c r="J80" s="52"/>
    </row>
    <row r="81" spans="2:14" s="1" customFormat="1" ht="21.75" thickBot="1" x14ac:dyDescent="0.4">
      <c r="B81" s="35" t="s">
        <v>60</v>
      </c>
      <c r="C81" s="36"/>
      <c r="D81" s="36"/>
      <c r="E81" s="124">
        <v>0.3</v>
      </c>
      <c r="F81" s="124">
        <f>+E81</f>
        <v>0.3</v>
      </c>
      <c r="G81" s="124">
        <f t="shared" ref="G81" si="15">+F81</f>
        <v>0.3</v>
      </c>
      <c r="H81" s="124">
        <f t="shared" ref="H81" si="16">+G81</f>
        <v>0.3</v>
      </c>
      <c r="I81" s="124">
        <f t="shared" ref="I81" si="17">+H81</f>
        <v>0.3</v>
      </c>
      <c r="J81" s="125">
        <f t="shared" ref="J81" si="18">+I81</f>
        <v>0.3</v>
      </c>
      <c r="K81" s="2"/>
      <c r="L81" s="2"/>
      <c r="M81" s="2"/>
      <c r="N81" s="2"/>
    </row>
    <row r="82" spans="2:14" ht="21.75" thickBot="1" x14ac:dyDescent="0.4">
      <c r="B82" s="27" t="s">
        <v>47</v>
      </c>
      <c r="C82" s="28"/>
      <c r="D82" s="28"/>
      <c r="E82" s="112">
        <v>2025</v>
      </c>
      <c r="F82" s="112">
        <f>+E82+1</f>
        <v>2026</v>
      </c>
      <c r="G82" s="112">
        <f t="shared" ref="G82:J82" si="19">+F82+1</f>
        <v>2027</v>
      </c>
      <c r="H82" s="112">
        <f t="shared" si="19"/>
        <v>2028</v>
      </c>
      <c r="I82" s="112">
        <f t="shared" si="19"/>
        <v>2029</v>
      </c>
      <c r="J82" s="113">
        <f t="shared" si="19"/>
        <v>2030</v>
      </c>
    </row>
    <row r="83" spans="2:14" x14ac:dyDescent="0.35">
      <c r="B83" s="32"/>
      <c r="C83" s="33"/>
      <c r="D83" s="33"/>
      <c r="E83" s="33"/>
      <c r="F83" s="33"/>
      <c r="G83" s="33"/>
      <c r="H83" s="33"/>
      <c r="I83" s="33"/>
      <c r="J83" s="34"/>
    </row>
    <row r="84" spans="2:14" s="1" customFormat="1" x14ac:dyDescent="0.35">
      <c r="B84" s="35" t="s">
        <v>45</v>
      </c>
      <c r="C84" s="36"/>
      <c r="D84" s="36"/>
      <c r="E84" s="37">
        <f>+E61</f>
        <v>322500</v>
      </c>
      <c r="F84" s="37">
        <f t="shared" ref="F84:J84" si="20">+F61</f>
        <v>346125</v>
      </c>
      <c r="G84" s="37">
        <f t="shared" si="20"/>
        <v>348431.25</v>
      </c>
      <c r="H84" s="37">
        <f t="shared" si="20"/>
        <v>350852.8125</v>
      </c>
      <c r="I84" s="37">
        <f t="shared" si="20"/>
        <v>353395.453125</v>
      </c>
      <c r="J84" s="38">
        <f t="shared" si="20"/>
        <v>328032.61289062502</v>
      </c>
      <c r="K84" s="2"/>
      <c r="L84" s="2"/>
      <c r="M84" s="2"/>
      <c r="N84" s="2"/>
    </row>
    <row r="85" spans="2:14" x14ac:dyDescent="0.35">
      <c r="B85" s="32"/>
      <c r="C85" s="33"/>
      <c r="D85" s="33"/>
      <c r="E85" s="33"/>
      <c r="F85" s="33"/>
      <c r="G85" s="33"/>
      <c r="H85" s="33"/>
      <c r="I85" s="33"/>
      <c r="J85" s="34"/>
    </row>
    <row r="86" spans="2:14" x14ac:dyDescent="0.35">
      <c r="B86" s="32" t="s">
        <v>96</v>
      </c>
      <c r="C86" s="33"/>
      <c r="D86" s="33"/>
      <c r="E86" s="33"/>
      <c r="F86" s="33"/>
      <c r="G86" s="33"/>
      <c r="H86" s="33"/>
      <c r="I86" s="33"/>
      <c r="J86" s="34"/>
    </row>
    <row r="87" spans="2:14" x14ac:dyDescent="0.35">
      <c r="B87" s="32" t="s">
        <v>95</v>
      </c>
      <c r="C87" s="33"/>
      <c r="D87" s="33"/>
      <c r="E87" s="42">
        <f>+-E60</f>
        <v>-22500</v>
      </c>
      <c r="F87" s="42">
        <f t="shared" ref="F87:J87" si="21">+-F60</f>
        <v>-46125</v>
      </c>
      <c r="G87" s="42">
        <f t="shared" si="21"/>
        <v>-48431.25</v>
      </c>
      <c r="H87" s="42">
        <f t="shared" si="21"/>
        <v>-50852.8125</v>
      </c>
      <c r="I87" s="42">
        <f t="shared" si="21"/>
        <v>-53395.453125</v>
      </c>
      <c r="J87" s="43">
        <f t="shared" si="21"/>
        <v>-28032.612890625001</v>
      </c>
    </row>
    <row r="88" spans="2:14" x14ac:dyDescent="0.35">
      <c r="B88" s="32" t="s">
        <v>97</v>
      </c>
      <c r="C88" s="33"/>
      <c r="D88" s="33"/>
      <c r="E88" s="42"/>
      <c r="F88" s="42"/>
      <c r="G88" s="42"/>
      <c r="H88" s="42"/>
      <c r="I88" s="33"/>
      <c r="J88" s="43">
        <f>SUM(E34:J34)</f>
        <v>249337.12851562499</v>
      </c>
    </row>
    <row r="89" spans="2:14" x14ac:dyDescent="0.35">
      <c r="B89" s="32"/>
      <c r="C89" s="33"/>
      <c r="D89" s="33"/>
      <c r="E89" s="33"/>
      <c r="F89" s="33"/>
      <c r="G89" s="33"/>
      <c r="H89" s="33"/>
      <c r="I89" s="33"/>
      <c r="J89" s="34"/>
    </row>
    <row r="90" spans="2:14" ht="21.75" thickBot="1" x14ac:dyDescent="0.4">
      <c r="B90" s="35" t="s">
        <v>50</v>
      </c>
      <c r="C90" s="33"/>
      <c r="D90" s="33"/>
      <c r="E90" s="37">
        <f t="shared" ref="E90:J90" si="22">SUM(E84:E89)</f>
        <v>300000</v>
      </c>
      <c r="F90" s="37">
        <f t="shared" si="22"/>
        <v>300000</v>
      </c>
      <c r="G90" s="37">
        <f t="shared" si="22"/>
        <v>300000</v>
      </c>
      <c r="H90" s="37">
        <f t="shared" si="22"/>
        <v>300000</v>
      </c>
      <c r="I90" s="37">
        <f t="shared" si="22"/>
        <v>300000</v>
      </c>
      <c r="J90" s="38">
        <f t="shared" si="22"/>
        <v>549337.12851562502</v>
      </c>
    </row>
    <row r="91" spans="2:14" ht="21.75" thickBot="1" x14ac:dyDescent="0.4">
      <c r="B91" s="44" t="s">
        <v>51</v>
      </c>
      <c r="C91" s="45"/>
      <c r="D91" s="45"/>
      <c r="E91" s="46">
        <f t="shared" ref="E91:J91" si="23">-E90*E81</f>
        <v>-90000</v>
      </c>
      <c r="F91" s="46">
        <f t="shared" si="23"/>
        <v>-90000</v>
      </c>
      <c r="G91" s="46">
        <f t="shared" si="23"/>
        <v>-90000</v>
      </c>
      <c r="H91" s="46">
        <f t="shared" si="23"/>
        <v>-90000</v>
      </c>
      <c r="I91" s="46">
        <f t="shared" si="23"/>
        <v>-90000</v>
      </c>
      <c r="J91" s="47">
        <f t="shared" si="23"/>
        <v>-164801.1385546875</v>
      </c>
    </row>
    <row r="104" spans="2:8" x14ac:dyDescent="0.35">
      <c r="B104" s="1" t="s">
        <v>12</v>
      </c>
      <c r="G104" s="13">
        <v>1000000</v>
      </c>
      <c r="H104" s="15" t="s">
        <v>16</v>
      </c>
    </row>
    <row r="105" spans="2:8" x14ac:dyDescent="0.35">
      <c r="B105" s="14" t="s">
        <v>13</v>
      </c>
      <c r="C105" s="14"/>
      <c r="D105" s="14" t="s">
        <v>15</v>
      </c>
      <c r="E105" s="14" t="s">
        <v>17</v>
      </c>
      <c r="F105" s="14"/>
      <c r="G105" s="14">
        <v>10</v>
      </c>
      <c r="H105" s="13">
        <f>+G104/G105</f>
        <v>100000</v>
      </c>
    </row>
    <row r="106" spans="2:8" x14ac:dyDescent="0.35">
      <c r="B106" s="14" t="s">
        <v>14</v>
      </c>
      <c r="C106" s="14"/>
      <c r="D106" s="14" t="s">
        <v>15</v>
      </c>
      <c r="E106" s="14" t="s">
        <v>18</v>
      </c>
      <c r="F106" s="14"/>
      <c r="G106" s="14">
        <v>4</v>
      </c>
      <c r="H106" s="13">
        <f>+G104/G106</f>
        <v>250000</v>
      </c>
    </row>
    <row r="107" spans="2:8" ht="21.75" thickBot="1" x14ac:dyDescent="0.4"/>
    <row r="108" spans="2:8" x14ac:dyDescent="0.35">
      <c r="B108" s="66"/>
      <c r="C108" s="67"/>
      <c r="D108" s="67"/>
      <c r="E108" s="67"/>
      <c r="F108" s="68" t="s">
        <v>23</v>
      </c>
      <c r="G108" s="69"/>
    </row>
    <row r="109" spans="2:8" x14ac:dyDescent="0.35">
      <c r="B109" s="70"/>
      <c r="C109" s="71"/>
      <c r="D109" s="71"/>
      <c r="E109" s="71"/>
      <c r="F109" s="72">
        <v>0.3</v>
      </c>
      <c r="G109" s="73" t="s">
        <v>25</v>
      </c>
    </row>
    <row r="110" spans="2:8" x14ac:dyDescent="0.35">
      <c r="B110" s="70"/>
      <c r="C110" s="74" t="s">
        <v>19</v>
      </c>
      <c r="D110" s="74" t="s">
        <v>20</v>
      </c>
      <c r="E110" s="74" t="s">
        <v>21</v>
      </c>
      <c r="F110" s="74" t="s">
        <v>22</v>
      </c>
      <c r="G110" s="73" t="s">
        <v>24</v>
      </c>
    </row>
    <row r="111" spans="2:8" x14ac:dyDescent="0.35">
      <c r="B111" s="32">
        <v>1</v>
      </c>
      <c r="C111" s="42">
        <f t="shared" ref="C111:C120" si="24">+$G$104-$H$105*B111</f>
        <v>900000</v>
      </c>
      <c r="D111" s="42">
        <f>+$G$104-$H$106*B111</f>
        <v>750000</v>
      </c>
      <c r="E111" s="42">
        <f>+C111-D111</f>
        <v>150000</v>
      </c>
      <c r="F111" s="42">
        <f t="shared" ref="F111:F120" si="25">+E111*$F$109</f>
        <v>45000</v>
      </c>
      <c r="G111" s="43">
        <f>+F111</f>
        <v>45000</v>
      </c>
    </row>
    <row r="112" spans="2:8" x14ac:dyDescent="0.35">
      <c r="B112" s="32">
        <f t="shared" ref="B112:B120" si="26">+B111+1</f>
        <v>2</v>
      </c>
      <c r="C112" s="42">
        <f t="shared" si="24"/>
        <v>800000</v>
      </c>
      <c r="D112" s="42">
        <f>+$G$104-$H$106*B112</f>
        <v>500000</v>
      </c>
      <c r="E112" s="42">
        <f t="shared" ref="E112:E120" si="27">+C112-D112</f>
        <v>300000</v>
      </c>
      <c r="F112" s="42">
        <f t="shared" si="25"/>
        <v>90000</v>
      </c>
      <c r="G112" s="43">
        <f t="shared" ref="G112:G120" si="28">+F112-F111</f>
        <v>45000</v>
      </c>
    </row>
    <row r="113" spans="2:8" x14ac:dyDescent="0.35">
      <c r="B113" s="32">
        <f t="shared" si="26"/>
        <v>3</v>
      </c>
      <c r="C113" s="42">
        <f t="shared" si="24"/>
        <v>700000</v>
      </c>
      <c r="D113" s="42">
        <f>+$G$104-$H$106*B113</f>
        <v>250000</v>
      </c>
      <c r="E113" s="42">
        <f t="shared" si="27"/>
        <v>450000</v>
      </c>
      <c r="F113" s="42">
        <f t="shared" si="25"/>
        <v>135000</v>
      </c>
      <c r="G113" s="43">
        <f t="shared" si="28"/>
        <v>45000</v>
      </c>
    </row>
    <row r="114" spans="2:8" x14ac:dyDescent="0.35">
      <c r="B114" s="32">
        <f t="shared" si="26"/>
        <v>4</v>
      </c>
      <c r="C114" s="42">
        <f t="shared" si="24"/>
        <v>600000</v>
      </c>
      <c r="D114" s="42">
        <f>+$G$104-$H$106*B114</f>
        <v>0</v>
      </c>
      <c r="E114" s="42">
        <f t="shared" si="27"/>
        <v>600000</v>
      </c>
      <c r="F114" s="42">
        <f t="shared" si="25"/>
        <v>180000</v>
      </c>
      <c r="G114" s="43">
        <f t="shared" si="28"/>
        <v>45000</v>
      </c>
    </row>
    <row r="115" spans="2:8" x14ac:dyDescent="0.35">
      <c r="B115" s="32">
        <f t="shared" si="26"/>
        <v>5</v>
      </c>
      <c r="C115" s="42">
        <f t="shared" si="24"/>
        <v>500000</v>
      </c>
      <c r="D115" s="42">
        <v>0</v>
      </c>
      <c r="E115" s="42">
        <f t="shared" si="27"/>
        <v>500000</v>
      </c>
      <c r="F115" s="42">
        <f t="shared" si="25"/>
        <v>150000</v>
      </c>
      <c r="G115" s="43">
        <f t="shared" si="28"/>
        <v>-30000</v>
      </c>
    </row>
    <row r="116" spans="2:8" x14ac:dyDescent="0.35">
      <c r="B116" s="32">
        <f t="shared" si="26"/>
        <v>6</v>
      </c>
      <c r="C116" s="42">
        <f t="shared" si="24"/>
        <v>400000</v>
      </c>
      <c r="D116" s="42">
        <v>0</v>
      </c>
      <c r="E116" s="42">
        <f t="shared" si="27"/>
        <v>400000</v>
      </c>
      <c r="F116" s="42">
        <f t="shared" si="25"/>
        <v>120000</v>
      </c>
      <c r="G116" s="43">
        <f t="shared" si="28"/>
        <v>-30000</v>
      </c>
    </row>
    <row r="117" spans="2:8" x14ac:dyDescent="0.35">
      <c r="B117" s="32">
        <f t="shared" si="26"/>
        <v>7</v>
      </c>
      <c r="C117" s="42">
        <f t="shared" si="24"/>
        <v>300000</v>
      </c>
      <c r="D117" s="42">
        <v>0</v>
      </c>
      <c r="E117" s="42">
        <f t="shared" si="27"/>
        <v>300000</v>
      </c>
      <c r="F117" s="42">
        <f t="shared" si="25"/>
        <v>90000</v>
      </c>
      <c r="G117" s="43">
        <f t="shared" si="28"/>
        <v>-30000</v>
      </c>
    </row>
    <row r="118" spans="2:8" x14ac:dyDescent="0.35">
      <c r="B118" s="32">
        <f t="shared" si="26"/>
        <v>8</v>
      </c>
      <c r="C118" s="42">
        <f t="shared" si="24"/>
        <v>200000</v>
      </c>
      <c r="D118" s="42">
        <v>0</v>
      </c>
      <c r="E118" s="42">
        <f t="shared" si="27"/>
        <v>200000</v>
      </c>
      <c r="F118" s="42">
        <f t="shared" si="25"/>
        <v>60000</v>
      </c>
      <c r="G118" s="43">
        <f t="shared" si="28"/>
        <v>-30000</v>
      </c>
    </row>
    <row r="119" spans="2:8" x14ac:dyDescent="0.35">
      <c r="B119" s="32">
        <f t="shared" si="26"/>
        <v>9</v>
      </c>
      <c r="C119" s="42">
        <f t="shared" si="24"/>
        <v>100000</v>
      </c>
      <c r="D119" s="42">
        <v>0</v>
      </c>
      <c r="E119" s="42">
        <f t="shared" si="27"/>
        <v>100000</v>
      </c>
      <c r="F119" s="42">
        <f t="shared" si="25"/>
        <v>30000</v>
      </c>
      <c r="G119" s="43">
        <f t="shared" si="28"/>
        <v>-30000</v>
      </c>
    </row>
    <row r="120" spans="2:8" ht="21.75" thickBot="1" x14ac:dyDescent="0.4">
      <c r="B120" s="39">
        <f t="shared" si="26"/>
        <v>10</v>
      </c>
      <c r="C120" s="75">
        <f t="shared" si="24"/>
        <v>0</v>
      </c>
      <c r="D120" s="75">
        <v>0</v>
      </c>
      <c r="E120" s="75">
        <f t="shared" si="27"/>
        <v>0</v>
      </c>
      <c r="F120" s="75">
        <f t="shared" si="25"/>
        <v>0</v>
      </c>
      <c r="G120" s="76">
        <f t="shared" si="28"/>
        <v>-30000</v>
      </c>
    </row>
    <row r="122" spans="2:8" x14ac:dyDescent="0.35">
      <c r="B122" s="19"/>
      <c r="C122" s="19"/>
      <c r="D122" s="19"/>
      <c r="E122" s="19"/>
      <c r="F122" s="20" t="s">
        <v>28</v>
      </c>
      <c r="G122" s="20" t="s">
        <v>29</v>
      </c>
      <c r="H122" s="20" t="s">
        <v>30</v>
      </c>
    </row>
    <row r="123" spans="2:8" x14ac:dyDescent="0.35">
      <c r="B123" s="54">
        <v>1</v>
      </c>
      <c r="C123" s="58" t="s">
        <v>26</v>
      </c>
      <c r="D123" s="54"/>
      <c r="E123" s="54"/>
      <c r="F123" s="57">
        <f>+G111</f>
        <v>45000</v>
      </c>
      <c r="G123" s="54"/>
    </row>
    <row r="124" spans="2:8" x14ac:dyDescent="0.35">
      <c r="B124" s="54"/>
      <c r="C124" s="54" t="s">
        <v>27</v>
      </c>
      <c r="D124" s="54"/>
      <c r="E124" s="54"/>
      <c r="F124" s="54"/>
      <c r="G124" s="56">
        <f>+F123</f>
        <v>45000</v>
      </c>
      <c r="H124" s="12">
        <f>+G124-F124</f>
        <v>45000</v>
      </c>
    </row>
    <row r="125" spans="2:8" x14ac:dyDescent="0.35">
      <c r="B125" s="60">
        <f>+B123+1</f>
        <v>2</v>
      </c>
      <c r="C125" s="60" t="s">
        <v>26</v>
      </c>
      <c r="D125" s="60"/>
      <c r="E125" s="60"/>
      <c r="F125" s="61">
        <f>+G112</f>
        <v>45000</v>
      </c>
      <c r="G125" s="60"/>
    </row>
    <row r="126" spans="2:8" x14ac:dyDescent="0.35">
      <c r="B126" s="60"/>
      <c r="C126" s="60" t="s">
        <v>27</v>
      </c>
      <c r="D126" s="60"/>
      <c r="E126" s="60"/>
      <c r="F126" s="60"/>
      <c r="G126" s="61">
        <f>+F125</f>
        <v>45000</v>
      </c>
      <c r="H126" s="12">
        <f>+H124+G126-F126</f>
        <v>90000</v>
      </c>
    </row>
    <row r="127" spans="2:8" x14ac:dyDescent="0.35">
      <c r="B127" s="54">
        <f>+B125+1</f>
        <v>3</v>
      </c>
      <c r="C127" s="58" t="s">
        <v>26</v>
      </c>
      <c r="D127" s="54"/>
      <c r="E127" s="54"/>
      <c r="F127" s="57">
        <f>+G113</f>
        <v>45000</v>
      </c>
      <c r="G127" s="54"/>
    </row>
    <row r="128" spans="2:8" x14ac:dyDescent="0.35">
      <c r="B128" s="54"/>
      <c r="C128" s="54" t="s">
        <v>27</v>
      </c>
      <c r="D128" s="54"/>
      <c r="E128" s="54"/>
      <c r="F128" s="54"/>
      <c r="G128" s="56">
        <f>+F127</f>
        <v>45000</v>
      </c>
      <c r="H128" s="12">
        <f>+H126+G128-F128</f>
        <v>135000</v>
      </c>
    </row>
    <row r="129" spans="2:8" x14ac:dyDescent="0.35">
      <c r="B129" s="60">
        <f>+B127+1</f>
        <v>4</v>
      </c>
      <c r="C129" s="60" t="s">
        <v>26</v>
      </c>
      <c r="D129" s="60"/>
      <c r="E129" s="60"/>
      <c r="F129" s="61">
        <f>+G114</f>
        <v>45000</v>
      </c>
      <c r="G129" s="60"/>
    </row>
    <row r="130" spans="2:8" x14ac:dyDescent="0.35">
      <c r="B130" s="60"/>
      <c r="C130" s="60" t="s">
        <v>27</v>
      </c>
      <c r="D130" s="60"/>
      <c r="E130" s="60"/>
      <c r="F130" s="60"/>
      <c r="G130" s="61">
        <f>+F129</f>
        <v>45000</v>
      </c>
      <c r="H130" s="12">
        <f>+H128+G130-F130</f>
        <v>180000</v>
      </c>
    </row>
    <row r="131" spans="2:8" x14ac:dyDescent="0.35">
      <c r="B131" s="17">
        <f>+B129+1</f>
        <v>5</v>
      </c>
      <c r="C131" s="62" t="s">
        <v>26</v>
      </c>
      <c r="D131" s="62"/>
      <c r="E131" s="62"/>
      <c r="F131" s="63"/>
      <c r="G131" s="63">
        <f>+F132</f>
        <v>30000</v>
      </c>
    </row>
    <row r="132" spans="2:8" x14ac:dyDescent="0.35">
      <c r="B132" s="17"/>
      <c r="C132" s="62" t="s">
        <v>27</v>
      </c>
      <c r="D132" s="62"/>
      <c r="E132" s="62"/>
      <c r="F132" s="63">
        <f>-G115</f>
        <v>30000</v>
      </c>
      <c r="G132" s="63"/>
      <c r="H132" s="12">
        <f>+H130+G132-F132</f>
        <v>150000</v>
      </c>
    </row>
    <row r="133" spans="2:8" x14ac:dyDescent="0.35">
      <c r="B133" s="17">
        <f>+B131+1</f>
        <v>6</v>
      </c>
      <c r="C133" s="17" t="s">
        <v>26</v>
      </c>
      <c r="D133" s="17"/>
      <c r="E133" s="17"/>
      <c r="F133" s="17"/>
      <c r="G133" s="18">
        <f>+F134</f>
        <v>30000</v>
      </c>
    </row>
    <row r="134" spans="2:8" x14ac:dyDescent="0.35">
      <c r="B134" s="17"/>
      <c r="C134" s="17" t="s">
        <v>27</v>
      </c>
      <c r="D134" s="17"/>
      <c r="E134" s="17"/>
      <c r="F134" s="18">
        <f>-G116</f>
        <v>30000</v>
      </c>
      <c r="G134" s="18"/>
      <c r="H134" s="12">
        <f>+H132+G134-F134</f>
        <v>120000</v>
      </c>
    </row>
    <row r="135" spans="2:8" x14ac:dyDescent="0.35">
      <c r="B135" s="17">
        <f>+B133+1</f>
        <v>7</v>
      </c>
      <c r="C135" s="62" t="s">
        <v>26</v>
      </c>
      <c r="D135" s="62"/>
      <c r="E135" s="62"/>
      <c r="F135" s="62"/>
      <c r="G135" s="63">
        <f>+F136</f>
        <v>30000</v>
      </c>
    </row>
    <row r="136" spans="2:8" x14ac:dyDescent="0.35">
      <c r="B136" s="17"/>
      <c r="C136" s="62" t="s">
        <v>27</v>
      </c>
      <c r="D136" s="62"/>
      <c r="E136" s="62"/>
      <c r="F136" s="63">
        <f>-G117</f>
        <v>30000</v>
      </c>
      <c r="G136" s="63"/>
      <c r="H136" s="12">
        <f>+H134+G136-F136</f>
        <v>90000</v>
      </c>
    </row>
    <row r="137" spans="2:8" x14ac:dyDescent="0.35">
      <c r="B137" s="17">
        <f>+B135+1</f>
        <v>8</v>
      </c>
      <c r="C137" s="17" t="s">
        <v>26</v>
      </c>
      <c r="D137" s="17"/>
      <c r="E137" s="17"/>
      <c r="F137" s="17"/>
      <c r="G137" s="18">
        <f>+F138</f>
        <v>30000</v>
      </c>
    </row>
    <row r="138" spans="2:8" x14ac:dyDescent="0.35">
      <c r="B138" s="17"/>
      <c r="C138" s="17" t="s">
        <v>27</v>
      </c>
      <c r="D138" s="17"/>
      <c r="E138" s="17"/>
      <c r="F138" s="18">
        <f>-G118</f>
        <v>30000</v>
      </c>
      <c r="G138" s="18"/>
      <c r="H138" s="12">
        <f>+H136+G138-F138</f>
        <v>60000</v>
      </c>
    </row>
    <row r="139" spans="2:8" x14ac:dyDescent="0.35">
      <c r="B139" s="17">
        <f>+B137+1</f>
        <v>9</v>
      </c>
      <c r="C139" s="62" t="s">
        <v>26</v>
      </c>
      <c r="D139" s="62"/>
      <c r="E139" s="62"/>
      <c r="F139" s="62"/>
      <c r="G139" s="63">
        <f>+F140</f>
        <v>30000</v>
      </c>
    </row>
    <row r="140" spans="2:8" x14ac:dyDescent="0.35">
      <c r="B140" s="17"/>
      <c r="C140" s="62" t="s">
        <v>27</v>
      </c>
      <c r="D140" s="62"/>
      <c r="E140" s="62"/>
      <c r="F140" s="63">
        <f>-G119</f>
        <v>30000</v>
      </c>
      <c r="G140" s="63"/>
      <c r="H140" s="12">
        <f>+H138+G140-F140</f>
        <v>30000</v>
      </c>
    </row>
    <row r="141" spans="2:8" x14ac:dyDescent="0.35">
      <c r="B141" s="17">
        <f>+B139+1</f>
        <v>10</v>
      </c>
      <c r="C141" s="17" t="s">
        <v>26</v>
      </c>
      <c r="D141" s="17"/>
      <c r="E141" s="17"/>
      <c r="F141" s="17"/>
      <c r="G141" s="18">
        <f>+F142</f>
        <v>30000</v>
      </c>
    </row>
    <row r="142" spans="2:8" x14ac:dyDescent="0.35">
      <c r="B142" s="17"/>
      <c r="C142" s="17" t="s">
        <v>27</v>
      </c>
      <c r="D142" s="17"/>
      <c r="E142" s="17"/>
      <c r="F142" s="18">
        <f>-G120</f>
        <v>30000</v>
      </c>
      <c r="G142" s="18"/>
      <c r="H142" s="13">
        <f>+H140+G142-F142</f>
        <v>0</v>
      </c>
    </row>
    <row r="146" spans="1:14" x14ac:dyDescent="0.35">
      <c r="E146" s="1" t="s">
        <v>61</v>
      </c>
      <c r="H146" s="65">
        <f>+E155+F155+G155+H155+I155+J155+K155+L155+M155+N155</f>
        <v>0</v>
      </c>
    </row>
    <row r="147" spans="1:14" ht="21.75" thickBot="1" x14ac:dyDescent="0.4"/>
    <row r="148" spans="1:14" ht="21.75" thickBot="1" x14ac:dyDescent="0.4">
      <c r="B148" s="10" t="s">
        <v>41</v>
      </c>
      <c r="C148" s="11"/>
      <c r="D148" s="11"/>
      <c r="E148" s="25" t="s">
        <v>31</v>
      </c>
      <c r="F148" s="25" t="s">
        <v>32</v>
      </c>
      <c r="G148" s="25" t="s">
        <v>33</v>
      </c>
      <c r="H148" s="25" t="s">
        <v>34</v>
      </c>
      <c r="I148" s="25" t="s">
        <v>35</v>
      </c>
      <c r="J148" s="25" t="s">
        <v>36</v>
      </c>
      <c r="K148" s="25" t="s">
        <v>37</v>
      </c>
      <c r="L148" s="25" t="s">
        <v>38</v>
      </c>
      <c r="M148" s="25" t="s">
        <v>39</v>
      </c>
      <c r="N148" s="26" t="s">
        <v>40</v>
      </c>
    </row>
    <row r="149" spans="1:14" x14ac:dyDescent="0.3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35">
      <c r="A150" s="49" t="s">
        <v>54</v>
      </c>
      <c r="B150" s="21" t="s">
        <v>42</v>
      </c>
      <c r="E150" s="22">
        <f ca="1">RANDBETWEEN(700,900)*1000</f>
        <v>711000</v>
      </c>
      <c r="F150" s="22">
        <f t="shared" ref="F150:N150" ca="1" si="29">RANDBETWEEN(700,900)*1000</f>
        <v>826000</v>
      </c>
      <c r="G150" s="22">
        <f t="shared" ca="1" si="29"/>
        <v>884000</v>
      </c>
      <c r="H150" s="22">
        <f t="shared" ca="1" si="29"/>
        <v>763000</v>
      </c>
      <c r="I150" s="22">
        <f t="shared" ca="1" si="29"/>
        <v>783000</v>
      </c>
      <c r="J150" s="22">
        <f t="shared" ca="1" si="29"/>
        <v>858000</v>
      </c>
      <c r="K150" s="22">
        <f t="shared" ca="1" si="29"/>
        <v>778000</v>
      </c>
      <c r="L150" s="22">
        <f t="shared" ca="1" si="29"/>
        <v>895000</v>
      </c>
      <c r="M150" s="22">
        <f t="shared" ca="1" si="29"/>
        <v>736000</v>
      </c>
      <c r="N150" s="22">
        <f t="shared" ca="1" si="29"/>
        <v>897000</v>
      </c>
    </row>
    <row r="151" spans="1:14" x14ac:dyDescent="0.35">
      <c r="A151" s="49" t="s">
        <v>55</v>
      </c>
      <c r="B151" s="21" t="s">
        <v>43</v>
      </c>
      <c r="E151" s="22">
        <f ca="1">-E150*0.3</f>
        <v>-213300</v>
      </c>
      <c r="F151" s="22">
        <f t="shared" ref="F151:N151" ca="1" si="30">-F150*0.3</f>
        <v>-247800</v>
      </c>
      <c r="G151" s="22">
        <f t="shared" ca="1" si="30"/>
        <v>-265200</v>
      </c>
      <c r="H151" s="22">
        <f t="shared" ca="1" si="30"/>
        <v>-228900</v>
      </c>
      <c r="I151" s="22">
        <f t="shared" ca="1" si="30"/>
        <v>-234900</v>
      </c>
      <c r="J151" s="22">
        <f t="shared" ca="1" si="30"/>
        <v>-257400</v>
      </c>
      <c r="K151" s="22">
        <f t="shared" ca="1" si="30"/>
        <v>-233400</v>
      </c>
      <c r="L151" s="22">
        <f t="shared" ca="1" si="30"/>
        <v>-268500</v>
      </c>
      <c r="M151" s="22">
        <f t="shared" ca="1" si="30"/>
        <v>-220800</v>
      </c>
      <c r="N151" s="22">
        <f t="shared" ca="1" si="30"/>
        <v>-269100</v>
      </c>
    </row>
    <row r="152" spans="1:14" x14ac:dyDescent="0.35">
      <c r="A152" s="49" t="s">
        <v>56</v>
      </c>
      <c r="B152" s="21" t="s">
        <v>44</v>
      </c>
      <c r="E152" s="22">
        <v>-100000</v>
      </c>
      <c r="F152" s="22">
        <v>-100000</v>
      </c>
      <c r="G152" s="22">
        <v>-100000</v>
      </c>
      <c r="H152" s="22">
        <v>-100000</v>
      </c>
      <c r="I152" s="22">
        <v>-100000</v>
      </c>
      <c r="J152" s="22">
        <v>-100000</v>
      </c>
      <c r="K152" s="22">
        <v>-100000</v>
      </c>
      <c r="L152" s="22">
        <v>-100000</v>
      </c>
      <c r="M152" s="22">
        <v>-100000</v>
      </c>
      <c r="N152" s="22">
        <v>-100000</v>
      </c>
    </row>
    <row r="153" spans="1:14" x14ac:dyDescent="0.35">
      <c r="B153" s="23" t="s">
        <v>45</v>
      </c>
      <c r="C153" s="23"/>
      <c r="D153" s="23"/>
      <c r="E153" s="24">
        <f ca="1">SUM(E150:E152)</f>
        <v>397700</v>
      </c>
      <c r="F153" s="24">
        <f t="shared" ref="F153:N153" ca="1" si="31">SUM(F150:F152)</f>
        <v>478200</v>
      </c>
      <c r="G153" s="24">
        <f t="shared" ca="1" si="31"/>
        <v>518800</v>
      </c>
      <c r="H153" s="24">
        <f t="shared" ca="1" si="31"/>
        <v>434100</v>
      </c>
      <c r="I153" s="24">
        <f t="shared" ca="1" si="31"/>
        <v>448100</v>
      </c>
      <c r="J153" s="24">
        <f t="shared" ca="1" si="31"/>
        <v>500600</v>
      </c>
      <c r="K153" s="24">
        <f t="shared" ca="1" si="31"/>
        <v>444600</v>
      </c>
      <c r="L153" s="24">
        <f t="shared" ca="1" si="31"/>
        <v>526500</v>
      </c>
      <c r="M153" s="24">
        <f t="shared" ca="1" si="31"/>
        <v>415200</v>
      </c>
      <c r="N153" s="24">
        <f t="shared" ca="1" si="31"/>
        <v>527900</v>
      </c>
    </row>
    <row r="154" spans="1:14" x14ac:dyDescent="0.35">
      <c r="A154" s="48" t="s">
        <v>58</v>
      </c>
      <c r="B154" s="2" t="s">
        <v>46</v>
      </c>
      <c r="E154" s="31">
        <f ca="1">+E176</f>
        <v>-74310</v>
      </c>
      <c r="F154" s="31">
        <f t="shared" ref="F154:N154" ca="1" si="32">+F176</f>
        <v>-98460</v>
      </c>
      <c r="G154" s="31">
        <f t="shared" ca="1" si="32"/>
        <v>-110640</v>
      </c>
      <c r="H154" s="31">
        <f t="shared" ca="1" si="32"/>
        <v>-85230</v>
      </c>
      <c r="I154" s="31">
        <f t="shared" ca="1" si="32"/>
        <v>-164430</v>
      </c>
      <c r="J154" s="31">
        <f t="shared" ca="1" si="32"/>
        <v>-180180</v>
      </c>
      <c r="K154" s="31">
        <f t="shared" ca="1" si="32"/>
        <v>-163380</v>
      </c>
      <c r="L154" s="31">
        <f t="shared" ca="1" si="32"/>
        <v>-187950</v>
      </c>
      <c r="M154" s="31">
        <f t="shared" ca="1" si="32"/>
        <v>-154560</v>
      </c>
      <c r="N154" s="31">
        <f t="shared" ca="1" si="32"/>
        <v>-188370</v>
      </c>
    </row>
    <row r="155" spans="1:14" x14ac:dyDescent="0.35">
      <c r="B155" s="58" t="s">
        <v>52</v>
      </c>
      <c r="C155" s="58"/>
      <c r="D155" s="58"/>
      <c r="E155" s="57">
        <f>-F123</f>
        <v>-45000</v>
      </c>
      <c r="F155" s="77">
        <f>-F125</f>
        <v>-45000</v>
      </c>
      <c r="G155" s="77">
        <f>-F127</f>
        <v>-45000</v>
      </c>
      <c r="H155" s="77">
        <f>-F129</f>
        <v>-45000</v>
      </c>
      <c r="I155" s="78">
        <f>+G131</f>
        <v>30000</v>
      </c>
      <c r="J155" s="78">
        <f>+I155</f>
        <v>30000</v>
      </c>
      <c r="K155" s="78">
        <f>+J155</f>
        <v>30000</v>
      </c>
      <c r="L155" s="78">
        <f>+K155</f>
        <v>30000</v>
      </c>
      <c r="M155" s="78">
        <f>+L155</f>
        <v>30000</v>
      </c>
      <c r="N155" s="78">
        <f>+M155</f>
        <v>30000</v>
      </c>
    </row>
    <row r="156" spans="1:14" x14ac:dyDescent="0.35">
      <c r="B156" s="23" t="s">
        <v>53</v>
      </c>
      <c r="C156" s="23"/>
      <c r="D156" s="23"/>
      <c r="E156" s="24">
        <f ca="1">SUM(E153:E155)</f>
        <v>278390</v>
      </c>
      <c r="F156" s="24">
        <f t="shared" ref="F156:N156" ca="1" si="33">SUM(F153:F155)</f>
        <v>334740</v>
      </c>
      <c r="G156" s="24">
        <f t="shared" ca="1" si="33"/>
        <v>363160</v>
      </c>
      <c r="H156" s="24">
        <f t="shared" ca="1" si="33"/>
        <v>303870</v>
      </c>
      <c r="I156" s="24">
        <f t="shared" ca="1" si="33"/>
        <v>313670</v>
      </c>
      <c r="J156" s="24">
        <f t="shared" ca="1" si="33"/>
        <v>350420</v>
      </c>
      <c r="K156" s="24">
        <f t="shared" ca="1" si="33"/>
        <v>311220</v>
      </c>
      <c r="L156" s="24">
        <f t="shared" ca="1" si="33"/>
        <v>368550</v>
      </c>
      <c r="M156" s="24">
        <f t="shared" ca="1" si="33"/>
        <v>290640</v>
      </c>
      <c r="N156" s="24">
        <f t="shared" ca="1" si="33"/>
        <v>369530</v>
      </c>
    </row>
    <row r="158" spans="1:14" x14ac:dyDescent="0.35">
      <c r="B158" s="53" t="s">
        <v>59</v>
      </c>
      <c r="C158" s="54"/>
      <c r="D158" s="54"/>
      <c r="E158" s="59">
        <f t="shared" ref="E158:N158" ca="1" si="34">-(E154+E155)/E153</f>
        <v>0.3</v>
      </c>
      <c r="F158" s="59">
        <f t="shared" ca="1" si="34"/>
        <v>0.3</v>
      </c>
      <c r="G158" s="59">
        <f t="shared" ca="1" si="34"/>
        <v>0.3</v>
      </c>
      <c r="H158" s="59">
        <f t="shared" ca="1" si="34"/>
        <v>0.3</v>
      </c>
      <c r="I158" s="64">
        <f t="shared" ca="1" si="34"/>
        <v>0.3</v>
      </c>
      <c r="J158" s="64">
        <f t="shared" ca="1" si="34"/>
        <v>0.3</v>
      </c>
      <c r="K158" s="64">
        <f t="shared" ca="1" si="34"/>
        <v>0.3</v>
      </c>
      <c r="L158" s="64">
        <f t="shared" ca="1" si="34"/>
        <v>0.3</v>
      </c>
      <c r="M158" s="64">
        <f t="shared" ca="1" si="34"/>
        <v>0.3</v>
      </c>
      <c r="N158" s="64">
        <f t="shared" ca="1" si="34"/>
        <v>0.3</v>
      </c>
    </row>
    <row r="160" spans="1:14" x14ac:dyDescent="0.35">
      <c r="E160" s="16" t="s">
        <v>28</v>
      </c>
      <c r="F160" s="16" t="s">
        <v>29</v>
      </c>
    </row>
    <row r="161" spans="2:14" x14ac:dyDescent="0.35">
      <c r="B161" s="2" t="s">
        <v>62</v>
      </c>
      <c r="E161" s="12">
        <f>-E155</f>
        <v>45000</v>
      </c>
    </row>
    <row r="162" spans="2:14" x14ac:dyDescent="0.35">
      <c r="B162" s="2" t="s">
        <v>63</v>
      </c>
      <c r="F162" s="12">
        <f>+E161</f>
        <v>45000</v>
      </c>
    </row>
    <row r="165" spans="2:14" ht="21.75" thickBot="1" x14ac:dyDescent="0.4"/>
    <row r="166" spans="2:14" ht="21.75" thickBot="1" x14ac:dyDescent="0.4">
      <c r="B166" s="50" t="s">
        <v>57</v>
      </c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2"/>
    </row>
    <row r="167" spans="2:14" s="1" customFormat="1" ht="21.75" thickBot="1" x14ac:dyDescent="0.4">
      <c r="B167" s="1" t="s">
        <v>60</v>
      </c>
      <c r="E167" s="55">
        <v>0.3</v>
      </c>
      <c r="F167" s="55">
        <f>+E167</f>
        <v>0.3</v>
      </c>
      <c r="G167" s="55">
        <f t="shared" ref="G167:N167" si="35">+F167</f>
        <v>0.3</v>
      </c>
      <c r="H167" s="55">
        <f t="shared" si="35"/>
        <v>0.3</v>
      </c>
      <c r="I167" s="55">
        <f t="shared" si="35"/>
        <v>0.3</v>
      </c>
      <c r="J167" s="55">
        <f t="shared" si="35"/>
        <v>0.3</v>
      </c>
      <c r="K167" s="55">
        <f t="shared" si="35"/>
        <v>0.3</v>
      </c>
      <c r="L167" s="55">
        <f t="shared" si="35"/>
        <v>0.3</v>
      </c>
      <c r="M167" s="55">
        <f t="shared" si="35"/>
        <v>0.3</v>
      </c>
      <c r="N167" s="55">
        <f t="shared" si="35"/>
        <v>0.3</v>
      </c>
    </row>
    <row r="168" spans="2:14" ht="21.75" thickBot="1" x14ac:dyDescent="0.4">
      <c r="B168" s="27" t="s">
        <v>47</v>
      </c>
      <c r="C168" s="28"/>
      <c r="D168" s="28"/>
      <c r="E168" s="29" t="s">
        <v>31</v>
      </c>
      <c r="F168" s="29" t="s">
        <v>32</v>
      </c>
      <c r="G168" s="29" t="s">
        <v>33</v>
      </c>
      <c r="H168" s="29" t="s">
        <v>34</v>
      </c>
      <c r="I168" s="29" t="s">
        <v>35</v>
      </c>
      <c r="J168" s="29" t="s">
        <v>36</v>
      </c>
      <c r="K168" s="29" t="s">
        <v>37</v>
      </c>
      <c r="L168" s="29" t="s">
        <v>38</v>
      </c>
      <c r="M168" s="29" t="s">
        <v>39</v>
      </c>
      <c r="N168" s="30" t="s">
        <v>40</v>
      </c>
    </row>
    <row r="169" spans="2:14" x14ac:dyDescent="0.35">
      <c r="B169" s="32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4"/>
    </row>
    <row r="170" spans="2:14" s="1" customFormat="1" x14ac:dyDescent="0.35">
      <c r="B170" s="35" t="s">
        <v>45</v>
      </c>
      <c r="C170" s="36"/>
      <c r="D170" s="36"/>
      <c r="E170" s="37">
        <f ca="1">+E153</f>
        <v>397700</v>
      </c>
      <c r="F170" s="37">
        <f t="shared" ref="F170:N170" ca="1" si="36">+F153</f>
        <v>478200</v>
      </c>
      <c r="G170" s="37">
        <f t="shared" ca="1" si="36"/>
        <v>518800</v>
      </c>
      <c r="H170" s="37">
        <f t="shared" ca="1" si="36"/>
        <v>434100</v>
      </c>
      <c r="I170" s="37">
        <f t="shared" ca="1" si="36"/>
        <v>448100</v>
      </c>
      <c r="J170" s="37">
        <f t="shared" ca="1" si="36"/>
        <v>500600</v>
      </c>
      <c r="K170" s="37">
        <f t="shared" ca="1" si="36"/>
        <v>444600</v>
      </c>
      <c r="L170" s="37">
        <f t="shared" ca="1" si="36"/>
        <v>526500</v>
      </c>
      <c r="M170" s="37">
        <f t="shared" ca="1" si="36"/>
        <v>415200</v>
      </c>
      <c r="N170" s="38">
        <f t="shared" ca="1" si="36"/>
        <v>527900</v>
      </c>
    </row>
    <row r="171" spans="2:14" x14ac:dyDescent="0.35">
      <c r="B171" s="32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4"/>
    </row>
    <row r="172" spans="2:14" x14ac:dyDescent="0.35">
      <c r="B172" s="32" t="s">
        <v>48</v>
      </c>
      <c r="C172" s="33"/>
      <c r="D172" s="33"/>
      <c r="E172" s="42">
        <f>+H105</f>
        <v>100000</v>
      </c>
      <c r="F172" s="42">
        <f>+E172</f>
        <v>100000</v>
      </c>
      <c r="G172" s="42">
        <f>+F172</f>
        <v>100000</v>
      </c>
      <c r="H172" s="42">
        <f>+G172</f>
        <v>100000</v>
      </c>
      <c r="I172" s="42">
        <f>+H172</f>
        <v>100000</v>
      </c>
      <c r="J172" s="42">
        <f>+I172</f>
        <v>100000</v>
      </c>
      <c r="K172" s="42">
        <f t="shared" ref="K172:N172" si="37">+J172</f>
        <v>100000</v>
      </c>
      <c r="L172" s="42">
        <f t="shared" si="37"/>
        <v>100000</v>
      </c>
      <c r="M172" s="42">
        <f t="shared" si="37"/>
        <v>100000</v>
      </c>
      <c r="N172" s="43">
        <f t="shared" si="37"/>
        <v>100000</v>
      </c>
    </row>
    <row r="173" spans="2:14" x14ac:dyDescent="0.35">
      <c r="B173" s="32" t="s">
        <v>49</v>
      </c>
      <c r="C173" s="33"/>
      <c r="D173" s="33"/>
      <c r="E173" s="42">
        <f>-H106</f>
        <v>-250000</v>
      </c>
      <c r="F173" s="42">
        <f>+E173</f>
        <v>-250000</v>
      </c>
      <c r="G173" s="42">
        <f>+F173</f>
        <v>-250000</v>
      </c>
      <c r="H173" s="42">
        <f>+G173</f>
        <v>-250000</v>
      </c>
      <c r="I173" s="33"/>
      <c r="J173" s="33"/>
      <c r="K173" s="33"/>
      <c r="L173" s="33"/>
      <c r="M173" s="33"/>
      <c r="N173" s="34"/>
    </row>
    <row r="174" spans="2:14" x14ac:dyDescent="0.35">
      <c r="B174" s="32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4"/>
    </row>
    <row r="175" spans="2:14" ht="21.75" thickBot="1" x14ac:dyDescent="0.4">
      <c r="B175" s="35" t="s">
        <v>50</v>
      </c>
      <c r="C175" s="33"/>
      <c r="D175" s="33"/>
      <c r="E175" s="37">
        <f ca="1">SUM(E170:E174)</f>
        <v>247700</v>
      </c>
      <c r="F175" s="37">
        <f t="shared" ref="F175:N175" ca="1" si="38">SUM(F170:F174)</f>
        <v>328200</v>
      </c>
      <c r="G175" s="37">
        <f t="shared" ca="1" si="38"/>
        <v>368800</v>
      </c>
      <c r="H175" s="37">
        <f t="shared" ca="1" si="38"/>
        <v>284100</v>
      </c>
      <c r="I175" s="37">
        <f t="shared" ca="1" si="38"/>
        <v>548100</v>
      </c>
      <c r="J175" s="37">
        <f t="shared" ca="1" si="38"/>
        <v>600600</v>
      </c>
      <c r="K175" s="37">
        <f t="shared" ca="1" si="38"/>
        <v>544600</v>
      </c>
      <c r="L175" s="37">
        <f t="shared" ca="1" si="38"/>
        <v>626500</v>
      </c>
      <c r="M175" s="37">
        <f t="shared" ca="1" si="38"/>
        <v>515200</v>
      </c>
      <c r="N175" s="38">
        <f t="shared" ca="1" si="38"/>
        <v>627900</v>
      </c>
    </row>
    <row r="176" spans="2:14" ht="21.75" thickBot="1" x14ac:dyDescent="0.4">
      <c r="B176" s="44" t="s">
        <v>51</v>
      </c>
      <c r="C176" s="45"/>
      <c r="D176" s="45"/>
      <c r="E176" s="46">
        <f ca="1">-E175*E167</f>
        <v>-74310</v>
      </c>
      <c r="F176" s="46">
        <f t="shared" ref="F176:N176" ca="1" si="39">-F175*F167</f>
        <v>-98460</v>
      </c>
      <c r="G176" s="46">
        <f t="shared" ca="1" si="39"/>
        <v>-110640</v>
      </c>
      <c r="H176" s="46">
        <f t="shared" ca="1" si="39"/>
        <v>-85230</v>
      </c>
      <c r="I176" s="46">
        <f t="shared" ca="1" si="39"/>
        <v>-164430</v>
      </c>
      <c r="J176" s="46">
        <f t="shared" ca="1" si="39"/>
        <v>-180180</v>
      </c>
      <c r="K176" s="46">
        <f t="shared" ca="1" si="39"/>
        <v>-163380</v>
      </c>
      <c r="L176" s="46">
        <f t="shared" ca="1" si="39"/>
        <v>-187950</v>
      </c>
      <c r="M176" s="46">
        <f t="shared" ca="1" si="39"/>
        <v>-154560</v>
      </c>
      <c r="N176" s="47">
        <f t="shared" ca="1" si="39"/>
        <v>-188370</v>
      </c>
    </row>
    <row r="177" spans="2:14" ht="21.75" thickBot="1" x14ac:dyDescent="0.4">
      <c r="B177" s="39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1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C327-CCFF-4E34-9443-49443270143D}">
  <dimension ref="A1:I3"/>
  <sheetViews>
    <sheetView workbookViewId="0">
      <selection activeCell="M15" sqref="M15"/>
    </sheetView>
  </sheetViews>
  <sheetFormatPr baseColWidth="10" defaultRowHeight="15" x14ac:dyDescent="0.25"/>
  <sheetData>
    <row r="1" spans="1:9" s="5" customFormat="1" ht="46.5" x14ac:dyDescent="0.7">
      <c r="A1" s="80" t="s">
        <v>65</v>
      </c>
    </row>
    <row r="2" spans="1:9" s="82" customFormat="1" ht="23.25" x14ac:dyDescent="0.35">
      <c r="A2" s="81"/>
      <c r="I2" s="83" t="s">
        <v>66</v>
      </c>
    </row>
    <row r="3" spans="1:9" s="82" customFormat="1" ht="23.25" x14ac:dyDescent="0.35">
      <c r="A3" s="81"/>
      <c r="I3" s="8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LLANTO ARMIJO. Freddy Cesar</cp:lastModifiedBy>
  <dcterms:created xsi:type="dcterms:W3CDTF">2015-06-05T18:19:34Z</dcterms:created>
  <dcterms:modified xsi:type="dcterms:W3CDTF">2025-10-23T05:05:57Z</dcterms:modified>
</cp:coreProperties>
</file>