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135B54E-0F6C-4899-ACC7-8D2108202235}" xr6:coauthVersionLast="47" xr6:coauthVersionMax="47" xr10:uidLastSave="{00000000-0000-0000-0000-000000000000}"/>
  <bookViews>
    <workbookView xWindow="-120" yWindow="-120" windowWidth="29040" windowHeight="15720" xr2:uid="{9C003954-E5BB-4D89-B90E-E3D1BD4511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E148" i="1"/>
  <c r="D148" i="1"/>
  <c r="D128" i="1"/>
  <c r="D133" i="1" s="1"/>
  <c r="D138" i="1" s="1"/>
  <c r="D143" i="1" s="1"/>
  <c r="B148" i="1" s="1"/>
  <c r="D123" i="1"/>
  <c r="C144" i="1"/>
  <c r="B142" i="1"/>
  <c r="C143" i="1" s="1"/>
  <c r="C139" i="1"/>
  <c r="C138" i="1"/>
  <c r="B137" i="1"/>
  <c r="C134" i="1"/>
  <c r="B132" i="1"/>
  <c r="C133" i="1" s="1"/>
  <c r="C129" i="1"/>
  <c r="C128" i="1" s="1"/>
  <c r="B127" i="1"/>
  <c r="C123" i="1"/>
  <c r="B122" i="1"/>
  <c r="C124" i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42" i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C26" i="1"/>
  <c r="B30" i="1" s="1"/>
  <c r="F112" i="1" l="1"/>
  <c r="D30" i="1"/>
  <c r="C53" i="1"/>
  <c r="D112" i="1" s="1"/>
  <c r="C41" i="1"/>
  <c r="C31" i="1"/>
  <c r="C65" i="1"/>
  <c r="E112" i="1" s="1"/>
  <c r="B31" i="1"/>
  <c r="C32" i="1" l="1"/>
  <c r="C33" i="1" s="1"/>
  <c r="C34" i="1" s="1"/>
  <c r="C35" i="1" s="1"/>
  <c r="F30" i="1"/>
  <c r="E30" i="1"/>
  <c r="B32" i="1"/>
  <c r="D31" i="1"/>
  <c r="F31" i="1" s="1"/>
  <c r="C36" i="1" l="1"/>
  <c r="C37" i="1" s="1"/>
  <c r="C38" i="1" s="1"/>
  <c r="C39" i="1" s="1"/>
  <c r="C40" i="1" s="1"/>
  <c r="B112" i="1"/>
  <c r="B33" i="1"/>
  <c r="D32" i="1"/>
  <c r="G30" i="1"/>
  <c r="E31" i="1"/>
  <c r="C112" i="1" l="1"/>
  <c r="C78" i="1"/>
  <c r="G31" i="1"/>
  <c r="E32" i="1"/>
  <c r="F32" i="1"/>
  <c r="B34" i="1"/>
  <c r="B82" i="1" s="1"/>
  <c r="B113" i="1" s="1"/>
  <c r="D33" i="1"/>
  <c r="F33" i="1" s="1"/>
  <c r="B83" i="1" l="1"/>
  <c r="B84" i="1" s="1"/>
  <c r="B35" i="1"/>
  <c r="D34" i="1"/>
  <c r="F34" i="1" s="1"/>
  <c r="E33" i="1"/>
  <c r="G32" i="1"/>
  <c r="B36" i="1" l="1"/>
  <c r="D35" i="1"/>
  <c r="F35" i="1" s="1"/>
  <c r="B110" i="1"/>
  <c r="B115" i="1" s="1"/>
  <c r="G33" i="1"/>
  <c r="E34" i="1"/>
  <c r="C93" i="1" l="1"/>
  <c r="D94" i="1" s="1"/>
  <c r="E94" i="1" s="1"/>
  <c r="B116" i="1"/>
  <c r="B86" i="1" s="1"/>
  <c r="B90" i="1" s="1"/>
  <c r="E35" i="1"/>
  <c r="G34" i="1"/>
  <c r="B37" i="1"/>
  <c r="D36" i="1"/>
  <c r="B88" i="1" l="1"/>
  <c r="E36" i="1"/>
  <c r="G35" i="1"/>
  <c r="F36" i="1"/>
  <c r="B38" i="1"/>
  <c r="D37" i="1"/>
  <c r="F37" i="1" s="1"/>
  <c r="B39" i="1" l="1"/>
  <c r="D38" i="1"/>
  <c r="F38" i="1" s="1"/>
  <c r="E37" i="1"/>
  <c r="G36" i="1"/>
  <c r="B40" i="1" l="1"/>
  <c r="D39" i="1"/>
  <c r="F39" i="1" s="1"/>
  <c r="E38" i="1"/>
  <c r="G37" i="1"/>
  <c r="E39" i="1" l="1"/>
  <c r="G38" i="1"/>
  <c r="B41" i="1"/>
  <c r="D40" i="1"/>
  <c r="F40" i="1" s="1"/>
  <c r="B42" i="1" l="1"/>
  <c r="D41" i="1"/>
  <c r="F41" i="1" s="1"/>
  <c r="E40" i="1"/>
  <c r="G39" i="1"/>
  <c r="E41" i="1" l="1"/>
  <c r="G40" i="1"/>
  <c r="B43" i="1"/>
  <c r="D42" i="1"/>
  <c r="F42" i="1" s="1"/>
  <c r="B44" i="1" l="1"/>
  <c r="D43" i="1"/>
  <c r="F43" i="1" s="1"/>
  <c r="E42" i="1"/>
  <c r="G41" i="1"/>
  <c r="E43" i="1" l="1"/>
  <c r="G42" i="1"/>
  <c r="B45" i="1"/>
  <c r="D44" i="1"/>
  <c r="F44" i="1" s="1"/>
  <c r="G43" i="1" l="1"/>
  <c r="E44" i="1"/>
  <c r="B46" i="1"/>
  <c r="D45" i="1"/>
  <c r="F45" i="1" s="1"/>
  <c r="B47" i="1" l="1"/>
  <c r="D46" i="1"/>
  <c r="F46" i="1" s="1"/>
  <c r="G44" i="1"/>
  <c r="E45" i="1"/>
  <c r="C87" i="1" l="1"/>
  <c r="G45" i="1"/>
  <c r="E46" i="1"/>
  <c r="B48" i="1"/>
  <c r="D47" i="1"/>
  <c r="F47" i="1" s="1"/>
  <c r="C96" i="1" l="1"/>
  <c r="D97" i="1" s="1"/>
  <c r="E97" i="1" s="1"/>
  <c r="B49" i="1"/>
  <c r="D48" i="1"/>
  <c r="F48" i="1" s="1"/>
  <c r="G46" i="1"/>
  <c r="E47" i="1"/>
  <c r="G47" i="1" l="1"/>
  <c r="E48" i="1"/>
  <c r="B50" i="1"/>
  <c r="D49" i="1"/>
  <c r="F49" i="1" s="1"/>
  <c r="B51" i="1" l="1"/>
  <c r="D50" i="1"/>
  <c r="F50" i="1" s="1"/>
  <c r="G48" i="1"/>
  <c r="E49" i="1"/>
  <c r="G49" i="1" l="1"/>
  <c r="E50" i="1"/>
  <c r="B52" i="1"/>
  <c r="D51" i="1"/>
  <c r="F51" i="1" s="1"/>
  <c r="B53" i="1" l="1"/>
  <c r="D52" i="1"/>
  <c r="F52" i="1" s="1"/>
  <c r="E51" i="1"/>
  <c r="G50" i="1"/>
  <c r="E52" i="1" l="1"/>
  <c r="G51" i="1"/>
  <c r="B54" i="1"/>
  <c r="D53" i="1"/>
  <c r="F53" i="1" s="1"/>
  <c r="B55" i="1" l="1"/>
  <c r="D54" i="1"/>
  <c r="F54" i="1" s="1"/>
  <c r="E53" i="1"/>
  <c r="G52" i="1"/>
  <c r="E54" i="1" l="1"/>
  <c r="G53" i="1"/>
  <c r="B56" i="1"/>
  <c r="D55" i="1"/>
  <c r="F55" i="1" s="1"/>
  <c r="B57" i="1" l="1"/>
  <c r="D56" i="1"/>
  <c r="F56" i="1" s="1"/>
  <c r="E55" i="1"/>
  <c r="G54" i="1"/>
  <c r="E56" i="1" l="1"/>
  <c r="G55" i="1"/>
  <c r="B58" i="1"/>
  <c r="D57" i="1"/>
  <c r="F57" i="1" s="1"/>
  <c r="B59" i="1" l="1"/>
  <c r="D58" i="1"/>
  <c r="F58" i="1" s="1"/>
  <c r="E57" i="1"/>
  <c r="G56" i="1"/>
  <c r="D87" i="1" l="1"/>
  <c r="E58" i="1"/>
  <c r="G57" i="1"/>
  <c r="B60" i="1"/>
  <c r="D59" i="1"/>
  <c r="F59" i="1" s="1"/>
  <c r="C99" i="1" l="1"/>
  <c r="D100" i="1" s="1"/>
  <c r="E100" i="1" s="1"/>
  <c r="E59" i="1"/>
  <c r="G58" i="1"/>
  <c r="B61" i="1"/>
  <c r="D60" i="1"/>
  <c r="F60" i="1" s="1"/>
  <c r="B62" i="1" l="1"/>
  <c r="D61" i="1"/>
  <c r="F61" i="1" s="1"/>
  <c r="E60" i="1"/>
  <c r="G59" i="1"/>
  <c r="B63" i="1" l="1"/>
  <c r="D62" i="1"/>
  <c r="F62" i="1" s="1"/>
  <c r="E61" i="1"/>
  <c r="G60" i="1"/>
  <c r="E62" i="1" l="1"/>
  <c r="G61" i="1"/>
  <c r="B64" i="1"/>
  <c r="D63" i="1"/>
  <c r="F63" i="1" s="1"/>
  <c r="E63" i="1" l="1"/>
  <c r="G62" i="1"/>
  <c r="B65" i="1"/>
  <c r="D64" i="1"/>
  <c r="F64" i="1" s="1"/>
  <c r="B66" i="1" l="1"/>
  <c r="D65" i="1"/>
  <c r="F65" i="1" s="1"/>
  <c r="E64" i="1"/>
  <c r="G63" i="1"/>
  <c r="B67" i="1" l="1"/>
  <c r="D66" i="1"/>
  <c r="F66" i="1" s="1"/>
  <c r="E65" i="1"/>
  <c r="G64" i="1"/>
  <c r="E66" i="1" l="1"/>
  <c r="G65" i="1"/>
  <c r="B68" i="1"/>
  <c r="D67" i="1"/>
  <c r="F67" i="1" s="1"/>
  <c r="B69" i="1" l="1"/>
  <c r="D68" i="1"/>
  <c r="F68" i="1" s="1"/>
  <c r="E67" i="1"/>
  <c r="G66" i="1"/>
  <c r="E68" i="1" l="1"/>
  <c r="G67" i="1"/>
  <c r="B70" i="1"/>
  <c r="D69" i="1"/>
  <c r="F69" i="1" s="1"/>
  <c r="E69" i="1" l="1"/>
  <c r="G68" i="1"/>
  <c r="B71" i="1"/>
  <c r="D70" i="1"/>
  <c r="F70" i="1" s="1"/>
  <c r="E87" i="1" l="1"/>
  <c r="C103" i="1" s="1"/>
  <c r="B72" i="1"/>
  <c r="D71" i="1"/>
  <c r="F71" i="1" s="1"/>
  <c r="E70" i="1"/>
  <c r="G69" i="1"/>
  <c r="D102" i="1" l="1"/>
  <c r="E103" i="1"/>
  <c r="B73" i="1"/>
  <c r="D72" i="1"/>
  <c r="F72" i="1" s="1"/>
  <c r="E71" i="1"/>
  <c r="G70" i="1"/>
  <c r="B74" i="1" l="1"/>
  <c r="D73" i="1"/>
  <c r="F73" i="1" s="1"/>
  <c r="E72" i="1"/>
  <c r="G71" i="1"/>
  <c r="B75" i="1" l="1"/>
  <c r="D74" i="1"/>
  <c r="F74" i="1" s="1"/>
  <c r="E73" i="1"/>
  <c r="G72" i="1"/>
  <c r="B76" i="1" l="1"/>
  <c r="D75" i="1"/>
  <c r="F75" i="1" s="1"/>
  <c r="E74" i="1"/>
  <c r="G73" i="1"/>
  <c r="B77" i="1" l="1"/>
  <c r="D76" i="1"/>
  <c r="F76" i="1" s="1"/>
  <c r="E75" i="1"/>
  <c r="G74" i="1"/>
  <c r="F82" i="1" l="1"/>
  <c r="F113" i="1" s="1"/>
  <c r="C82" i="1"/>
  <c r="C113" i="1" s="1"/>
  <c r="D77" i="1"/>
  <c r="B78" i="1"/>
  <c r="E76" i="1"/>
  <c r="G75" i="1"/>
  <c r="E77" i="1" l="1"/>
  <c r="G77" i="1" s="1"/>
  <c r="G76" i="1"/>
  <c r="F83" i="1"/>
  <c r="F84" i="1" s="1"/>
  <c r="F77" i="1"/>
  <c r="F87" i="1" s="1"/>
  <c r="D78" i="1"/>
  <c r="D82" i="1"/>
  <c r="D113" i="1" s="1"/>
  <c r="C83" i="1"/>
  <c r="C84" i="1" s="1"/>
  <c r="D105" i="1" l="1"/>
  <c r="C106" i="1" s="1"/>
  <c r="E106" i="1" s="1"/>
  <c r="G87" i="1"/>
  <c r="F78" i="1"/>
  <c r="C110" i="1"/>
  <c r="C115" i="1" s="1"/>
  <c r="C116" i="1" s="1"/>
  <c r="C86" i="1" s="1"/>
  <c r="F110" i="1"/>
  <c r="F115" i="1" s="1"/>
  <c r="D83" i="1"/>
  <c r="D84" i="1" s="1"/>
  <c r="E82" i="1"/>
  <c r="E113" i="1" s="1"/>
  <c r="C88" i="1" l="1"/>
  <c r="C90" i="1"/>
  <c r="F116" i="1"/>
  <c r="F86" i="1" s="1"/>
  <c r="D110" i="1"/>
  <c r="D115" i="1" s="1"/>
  <c r="D116" i="1" s="1"/>
  <c r="D86" i="1" s="1"/>
  <c r="E83" i="1"/>
  <c r="E84" i="1" s="1"/>
  <c r="G82" i="1"/>
  <c r="D88" i="1" l="1"/>
  <c r="D90" i="1"/>
  <c r="F88" i="1"/>
  <c r="F90" i="1"/>
  <c r="E110" i="1"/>
  <c r="E115" i="1" s="1"/>
  <c r="E116" i="1" l="1"/>
  <c r="E86" i="1" s="1"/>
  <c r="E88" i="1" l="1"/>
  <c r="E90" i="1"/>
</calcChain>
</file>

<file path=xl/sharedStrings.xml><?xml version="1.0" encoding="utf-8"?>
<sst xmlns="http://schemas.openxmlformats.org/spreadsheetml/2006/main" count="123" uniqueCount="66">
  <si>
    <t>NIIF 16</t>
  </si>
  <si>
    <t>IMPUESTOS DIFERIDOS DE LA</t>
  </si>
  <si>
    <t>PARA ARRENDADORES EN ARRENDAMIENTOS OPERATIVOS</t>
  </si>
  <si>
    <t>CONTRATO 1</t>
  </si>
  <si>
    <t>Plazo</t>
  </si>
  <si>
    <t>meses</t>
  </si>
  <si>
    <t>Cobro</t>
  </si>
  <si>
    <t>mensual</t>
  </si>
  <si>
    <t>Cómo se reconocen los ingresos?</t>
  </si>
  <si>
    <t>Según NIIF</t>
  </si>
  <si>
    <t>Según TAX</t>
  </si>
  <si>
    <t>De manera lineal, con algunas excepciones</t>
  </si>
  <si>
    <t>De acuerdo con el monto facturado mensualmente</t>
  </si>
  <si>
    <t>Conclusión</t>
  </si>
  <si>
    <t>No existen impuestos diferidos</t>
  </si>
  <si>
    <t>CONTRATO 2</t>
  </si>
  <si>
    <t>Año 1</t>
  </si>
  <si>
    <t>Año 2</t>
  </si>
  <si>
    <t>Año 3</t>
  </si>
  <si>
    <t>Año 4</t>
  </si>
  <si>
    <t>Tenemos diferencias temporales</t>
  </si>
  <si>
    <t>TAMAÑO DEL CONTRATO</t>
  </si>
  <si>
    <t>TAX</t>
  </si>
  <si>
    <t xml:space="preserve">           INGRESOS SEGÚN</t>
  </si>
  <si>
    <t>Diferencia</t>
  </si>
  <si>
    <t>Temporal</t>
  </si>
  <si>
    <t>TEMPORARIA</t>
  </si>
  <si>
    <t>Tasa</t>
  </si>
  <si>
    <t>Imp Diferido</t>
  </si>
  <si>
    <t>del mes</t>
  </si>
  <si>
    <t>del ESF</t>
  </si>
  <si>
    <t>Año 5</t>
  </si>
  <si>
    <t>Ingreso Arr.</t>
  </si>
  <si>
    <t>Costo de op.</t>
  </si>
  <si>
    <t>UAI</t>
  </si>
  <si>
    <t>Imp Renta</t>
  </si>
  <si>
    <t>Corriente</t>
  </si>
  <si>
    <t>Diferido</t>
  </si>
  <si>
    <t>U Neta</t>
  </si>
  <si>
    <t>ESTADO DE RESULTADOS</t>
  </si>
  <si>
    <t>UTILIDAD TAX</t>
  </si>
  <si>
    <t>UTILIDAD NIIF</t>
  </si>
  <si>
    <t>CONCILIACION TRIBUTARIA- EXTRA CONTABLE</t>
  </si>
  <si>
    <t>(+) INGRESO TAX</t>
  </si>
  <si>
    <t>(-) INGRESO NIIF</t>
  </si>
  <si>
    <t>Impuesto por pagar</t>
  </si>
  <si>
    <t>Tasa efectiva</t>
  </si>
  <si>
    <t>IRD en resultados (882)</t>
  </si>
  <si>
    <t>Pasivo IRD</t>
  </si>
  <si>
    <t>D</t>
  </si>
  <si>
    <t>H</t>
  </si>
  <si>
    <t>Saldo</t>
  </si>
  <si>
    <t>LA DINAMICA CONTABLE?</t>
  </si>
  <si>
    <t>Mes 1</t>
  </si>
  <si>
    <t>Factura por pagar</t>
  </si>
  <si>
    <t>Gasto de arrend</t>
  </si>
  <si>
    <t>Factura por pagar-E</t>
  </si>
  <si>
    <t>Mes 2</t>
  </si>
  <si>
    <t>Mes 3</t>
  </si>
  <si>
    <t>Mes 4</t>
  </si>
  <si>
    <t>Mes 5</t>
  </si>
  <si>
    <t>VL</t>
  </si>
  <si>
    <t>BF</t>
  </si>
  <si>
    <t>DT</t>
  </si>
  <si>
    <t>IRD</t>
  </si>
  <si>
    <t>VL PASIVO &gt; BF PASIVO =&gt; Pasivo diferido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</si>
</sst>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6" fillId="2" borderId="0" xfId="0" applyFont="1" applyFill="1"/>
    <xf numFmtId="3" fontId="0" fillId="0" borderId="0" xfId="0" applyNumberFormat="1"/>
    <xf numFmtId="0" fontId="6" fillId="0" borderId="0" xfId="0" applyFont="1" applyFill="1"/>
    <xf numFmtId="0" fontId="0" fillId="0" borderId="0" xfId="0" applyFill="1"/>
    <xf numFmtId="0" fontId="2" fillId="5" borderId="0" xfId="0" applyFont="1" applyFill="1"/>
    <xf numFmtId="0" fontId="5" fillId="5" borderId="0" xfId="0" applyFont="1" applyFill="1"/>
    <xf numFmtId="0" fontId="0" fillId="3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5" fillId="6" borderId="0" xfId="0" applyFont="1" applyFill="1" applyAlignment="1">
      <alignment horizontal="left" indent="1"/>
    </xf>
    <xf numFmtId="0" fontId="0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9" fontId="4" fillId="7" borderId="0" xfId="0" applyNumberFormat="1" applyFont="1" applyFill="1" applyAlignment="1">
      <alignment horizontal="center"/>
    </xf>
    <xf numFmtId="0" fontId="8" fillId="8" borderId="0" xfId="0" applyFont="1" applyFill="1"/>
    <xf numFmtId="0" fontId="0" fillId="8" borderId="0" xfId="0" applyFill="1"/>
    <xf numFmtId="0" fontId="4" fillId="8" borderId="0" xfId="0" applyFont="1" applyFill="1" applyAlignment="1">
      <alignment horizontal="center"/>
    </xf>
    <xf numFmtId="0" fontId="8" fillId="9" borderId="0" xfId="0" applyFont="1" applyFill="1"/>
    <xf numFmtId="3" fontId="0" fillId="9" borderId="0" xfId="0" applyNumberFormat="1" applyFill="1"/>
    <xf numFmtId="0" fontId="8" fillId="3" borderId="0" xfId="0" applyFont="1" applyFill="1"/>
    <xf numFmtId="3" fontId="0" fillId="3" borderId="0" xfId="0" applyNumberFormat="1" applyFont="1" applyFill="1"/>
    <xf numFmtId="3" fontId="0" fillId="3" borderId="0" xfId="0" applyNumberFormat="1" applyFill="1"/>
    <xf numFmtId="0" fontId="8" fillId="10" borderId="0" xfId="0" applyFont="1" applyFill="1"/>
    <xf numFmtId="3" fontId="0" fillId="10" borderId="0" xfId="0" applyNumberFormat="1" applyFont="1" applyFill="1"/>
    <xf numFmtId="3" fontId="0" fillId="10" borderId="0" xfId="0" applyNumberFormat="1" applyFill="1"/>
    <xf numFmtId="0" fontId="8" fillId="7" borderId="0" xfId="0" applyFont="1" applyFill="1"/>
    <xf numFmtId="3" fontId="0" fillId="7" borderId="0" xfId="0" applyNumberFormat="1" applyFont="1" applyFill="1"/>
    <xf numFmtId="3" fontId="0" fillId="7" borderId="0" xfId="0" applyNumberFormat="1" applyFill="1"/>
    <xf numFmtId="0" fontId="8" fillId="11" borderId="0" xfId="0" applyFont="1" applyFill="1"/>
    <xf numFmtId="3" fontId="0" fillId="11" borderId="0" xfId="0" applyNumberFormat="1" applyFont="1" applyFill="1"/>
    <xf numFmtId="3" fontId="0" fillId="11" borderId="0" xfId="0" applyNumberFormat="1" applyFill="1"/>
    <xf numFmtId="3" fontId="4" fillId="11" borderId="0" xfId="0" applyNumberFormat="1" applyFont="1" applyFill="1"/>
    <xf numFmtId="0" fontId="9" fillId="0" borderId="0" xfId="0" applyFont="1"/>
    <xf numFmtId="10" fontId="9" fillId="0" borderId="0" xfId="1" applyNumberFormat="1" applyFont="1"/>
    <xf numFmtId="3" fontId="9" fillId="0" borderId="0" xfId="0" applyNumberFormat="1" applyFont="1"/>
    <xf numFmtId="0" fontId="0" fillId="0" borderId="0" xfId="0" applyAlignment="1">
      <alignment horizontal="center"/>
    </xf>
    <xf numFmtId="0" fontId="8" fillId="11" borderId="1" xfId="0" applyFont="1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0" fontId="4" fillId="11" borderId="0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1" borderId="4" xfId="0" applyFont="1" applyFill="1" applyBorder="1"/>
    <xf numFmtId="3" fontId="4" fillId="11" borderId="0" xfId="0" applyNumberFormat="1" applyFont="1" applyFill="1" applyBorder="1"/>
    <xf numFmtId="3" fontId="4" fillId="11" borderId="5" xfId="0" applyNumberFormat="1" applyFont="1" applyFill="1" applyBorder="1"/>
    <xf numFmtId="3" fontId="0" fillId="11" borderId="0" xfId="0" applyNumberFormat="1" applyFill="1" applyBorder="1"/>
    <xf numFmtId="3" fontId="0" fillId="11" borderId="5" xfId="0" applyNumberFormat="1" applyFill="1" applyBorder="1"/>
    <xf numFmtId="3" fontId="0" fillId="11" borderId="0" xfId="0" applyNumberFormat="1" applyFont="1" applyFill="1" applyBorder="1"/>
    <xf numFmtId="3" fontId="0" fillId="11" borderId="5" xfId="0" applyNumberFormat="1" applyFont="1" applyFill="1" applyBorder="1"/>
    <xf numFmtId="0" fontId="0" fillId="11" borderId="4" xfId="0" applyFill="1" applyBorder="1" applyAlignment="1">
      <alignment horizontal="left" indent="1"/>
    </xf>
    <xf numFmtId="0" fontId="0" fillId="11" borderId="0" xfId="0" applyFill="1" applyBorder="1"/>
    <xf numFmtId="0" fontId="0" fillId="11" borderId="5" xfId="0" applyFill="1" applyBorder="1"/>
    <xf numFmtId="0" fontId="4" fillId="13" borderId="6" xfId="0" applyFont="1" applyFill="1" applyBorder="1"/>
    <xf numFmtId="3" fontId="0" fillId="13" borderId="7" xfId="0" applyNumberFormat="1" applyFont="1" applyFill="1" applyBorder="1"/>
    <xf numFmtId="3" fontId="0" fillId="13" borderId="8" xfId="0" applyNumberFormat="1" applyFont="1" applyFill="1" applyBorder="1"/>
    <xf numFmtId="3" fontId="0" fillId="14" borderId="0" xfId="0" applyNumberFormat="1" applyFont="1" applyFill="1"/>
    <xf numFmtId="3" fontId="0" fillId="14" borderId="0" xfId="0" applyNumberFormat="1" applyFill="1"/>
    <xf numFmtId="0" fontId="3" fillId="0" borderId="0" xfId="0" applyFont="1"/>
    <xf numFmtId="3" fontId="3" fillId="0" borderId="0" xfId="0" applyNumberFormat="1" applyFont="1"/>
    <xf numFmtId="0" fontId="0" fillId="14" borderId="0" xfId="0" applyFill="1"/>
    <xf numFmtId="0" fontId="3" fillId="7" borderId="0" xfId="0" applyFont="1" applyFill="1"/>
    <xf numFmtId="3" fontId="3" fillId="7" borderId="0" xfId="0" applyNumberFormat="1" applyFont="1" applyFill="1"/>
    <xf numFmtId="4" fontId="4" fillId="7" borderId="0" xfId="0" applyNumberFormat="1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8" fillId="12" borderId="1" xfId="0" applyFont="1" applyFill="1" applyBorder="1"/>
    <xf numFmtId="0" fontId="0" fillId="12" borderId="2" xfId="0" applyFill="1" applyBorder="1"/>
    <xf numFmtId="0" fontId="0" fillId="12" borderId="3" xfId="0" applyFill="1" applyBorder="1"/>
    <xf numFmtId="0" fontId="0" fillId="12" borderId="4" xfId="0" applyFill="1" applyBorder="1"/>
    <xf numFmtId="0" fontId="4" fillId="12" borderId="0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3" fontId="0" fillId="12" borderId="0" xfId="0" applyNumberFormat="1" applyFill="1" applyBorder="1"/>
    <xf numFmtId="3" fontId="0" fillId="12" borderId="5" xfId="0" applyNumberFormat="1" applyFill="1" applyBorder="1"/>
    <xf numFmtId="0" fontId="4" fillId="12" borderId="4" xfId="0" applyFont="1" applyFill="1" applyBorder="1"/>
    <xf numFmtId="3" fontId="4" fillId="12" borderId="0" xfId="0" applyNumberFormat="1" applyFont="1" applyFill="1" applyBorder="1"/>
    <xf numFmtId="3" fontId="4" fillId="12" borderId="5" xfId="0" applyNumberFormat="1" applyFont="1" applyFill="1" applyBorder="1"/>
    <xf numFmtId="0" fontId="0" fillId="12" borderId="0" xfId="0" applyFill="1" applyBorder="1"/>
    <xf numFmtId="0" fontId="0" fillId="12" borderId="5" xfId="0" applyFill="1" applyBorder="1"/>
    <xf numFmtId="0" fontId="0" fillId="12" borderId="4" xfId="0" applyFont="1" applyFill="1" applyBorder="1" applyAlignment="1">
      <alignment horizontal="left" indent="1"/>
    </xf>
    <xf numFmtId="3" fontId="0" fillId="12" borderId="0" xfId="0" applyNumberFormat="1" applyFont="1" applyFill="1" applyBorder="1"/>
    <xf numFmtId="3" fontId="0" fillId="12" borderId="5" xfId="0" applyNumberFormat="1" applyFont="1" applyFill="1" applyBorder="1"/>
    <xf numFmtId="0" fontId="0" fillId="12" borderId="4" xfId="0" applyFill="1" applyBorder="1" applyAlignment="1">
      <alignment horizontal="left" indent="1"/>
    </xf>
    <xf numFmtId="3" fontId="0" fillId="7" borderId="0" xfId="0" applyNumberFormat="1" applyFont="1" applyFill="1" applyBorder="1"/>
    <xf numFmtId="0" fontId="4" fillId="12" borderId="6" xfId="0" applyFont="1" applyFill="1" applyBorder="1"/>
    <xf numFmtId="3" fontId="4" fillId="12" borderId="7" xfId="0" applyNumberFormat="1" applyFont="1" applyFill="1" applyBorder="1"/>
    <xf numFmtId="3" fontId="4" fillId="12" borderId="8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A8F3-0FB1-4085-9A02-B535F7440EB3}">
  <dimension ref="A1:L150"/>
  <sheetViews>
    <sheetView tabSelected="1" zoomScale="135" zoomScaleNormal="135" workbookViewId="0">
      <pane ySplit="3" topLeftCell="A140" activePane="bottomLeft" state="frozen"/>
      <selection pane="bottomLeft" activeCell="C156" sqref="C156"/>
    </sheetView>
  </sheetViews>
  <sheetFormatPr baseColWidth="10" defaultRowHeight="14.25" x14ac:dyDescent="0.2"/>
  <cols>
    <col min="1" max="1" width="15.375" customWidth="1"/>
    <col min="13" max="16384" width="11" style="5"/>
  </cols>
  <sheetData>
    <row r="1" spans="1:12" s="4" customFormat="1" ht="24" x14ac:dyDescent="0.4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24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x14ac:dyDescent="0.25">
      <c r="A3" s="1" t="s">
        <v>2</v>
      </c>
    </row>
    <row r="5" spans="1:12" ht="15" x14ac:dyDescent="0.2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">
      <c r="A6" t="s">
        <v>4</v>
      </c>
      <c r="B6">
        <v>48</v>
      </c>
      <c r="C6" t="s">
        <v>5</v>
      </c>
    </row>
    <row r="7" spans="1:12" x14ac:dyDescent="0.2">
      <c r="A7" t="s">
        <v>6</v>
      </c>
      <c r="B7" s="3">
        <v>10000</v>
      </c>
      <c r="C7" t="s">
        <v>7</v>
      </c>
    </row>
    <row r="8" spans="1:12" ht="15" x14ac:dyDescent="0.25">
      <c r="A8" s="1" t="s">
        <v>8</v>
      </c>
    </row>
    <row r="9" spans="1:12" x14ac:dyDescent="0.2">
      <c r="A9" s="8" t="s">
        <v>9</v>
      </c>
      <c r="B9" t="s">
        <v>11</v>
      </c>
    </row>
    <row r="10" spans="1:12" x14ac:dyDescent="0.2">
      <c r="A10" s="9" t="s">
        <v>10</v>
      </c>
      <c r="B10" t="s">
        <v>12</v>
      </c>
    </row>
    <row r="11" spans="1:12" x14ac:dyDescent="0.2">
      <c r="A11" s="10" t="s">
        <v>13</v>
      </c>
      <c r="B11" t="s">
        <v>14</v>
      </c>
    </row>
    <row r="13" spans="1:12" ht="15" x14ac:dyDescent="0.25">
      <c r="A13" s="6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t="s">
        <v>4</v>
      </c>
      <c r="B14">
        <v>48</v>
      </c>
      <c r="C14" t="s">
        <v>5</v>
      </c>
    </row>
    <row r="15" spans="1:12" x14ac:dyDescent="0.2">
      <c r="A15" t="s">
        <v>6</v>
      </c>
      <c r="B15" s="3"/>
    </row>
    <row r="16" spans="1:12" x14ac:dyDescent="0.2">
      <c r="A16" t="s">
        <v>16</v>
      </c>
      <c r="B16" s="3">
        <v>10000</v>
      </c>
      <c r="C16" t="s">
        <v>7</v>
      </c>
    </row>
    <row r="17" spans="1:7" x14ac:dyDescent="0.2">
      <c r="A17" t="s">
        <v>17</v>
      </c>
      <c r="B17" s="3">
        <v>12000</v>
      </c>
      <c r="C17" t="s">
        <v>7</v>
      </c>
    </row>
    <row r="18" spans="1:7" x14ac:dyDescent="0.2">
      <c r="A18" t="s">
        <v>18</v>
      </c>
      <c r="B18" s="3">
        <v>14000</v>
      </c>
      <c r="C18" t="s">
        <v>7</v>
      </c>
    </row>
    <row r="19" spans="1:7" x14ac:dyDescent="0.2">
      <c r="A19" t="s">
        <v>19</v>
      </c>
      <c r="B19" s="3">
        <v>18000</v>
      </c>
      <c r="C19" t="s">
        <v>7</v>
      </c>
    </row>
    <row r="20" spans="1:7" x14ac:dyDescent="0.2">
      <c r="B20" s="3"/>
    </row>
    <row r="21" spans="1:7" ht="15" x14ac:dyDescent="0.25">
      <c r="A21" s="1" t="s">
        <v>8</v>
      </c>
    </row>
    <row r="22" spans="1:7" x14ac:dyDescent="0.2">
      <c r="A22" s="8" t="s">
        <v>9</v>
      </c>
      <c r="B22" s="11" t="s">
        <v>11</v>
      </c>
    </row>
    <row r="23" spans="1:7" x14ac:dyDescent="0.2">
      <c r="A23" s="9" t="s">
        <v>10</v>
      </c>
      <c r="B23" t="s">
        <v>12</v>
      </c>
    </row>
    <row r="24" spans="1:7" x14ac:dyDescent="0.2">
      <c r="A24" s="10" t="s">
        <v>13</v>
      </c>
      <c r="B24" t="s">
        <v>20</v>
      </c>
    </row>
    <row r="26" spans="1:7" ht="15" x14ac:dyDescent="0.25">
      <c r="A26" s="1" t="s">
        <v>21</v>
      </c>
      <c r="C26" s="12">
        <f>B16*12+B17*12+B18*12+B19*12</f>
        <v>648000</v>
      </c>
    </row>
    <row r="27" spans="1:7" ht="15" x14ac:dyDescent="0.25">
      <c r="F27" s="14" t="s">
        <v>27</v>
      </c>
      <c r="G27" s="15">
        <v>0.3</v>
      </c>
    </row>
    <row r="28" spans="1:7" ht="15" x14ac:dyDescent="0.25">
      <c r="B28" s="16" t="s">
        <v>23</v>
      </c>
      <c r="C28" s="17"/>
      <c r="D28" s="18" t="s">
        <v>24</v>
      </c>
      <c r="E28" s="18" t="s">
        <v>24</v>
      </c>
      <c r="F28" s="18" t="s">
        <v>28</v>
      </c>
      <c r="G28" s="18" t="s">
        <v>28</v>
      </c>
    </row>
    <row r="29" spans="1:7" ht="15" x14ac:dyDescent="0.25">
      <c r="B29" s="18" t="s">
        <v>0</v>
      </c>
      <c r="C29" s="18" t="s">
        <v>22</v>
      </c>
      <c r="D29" s="18" t="s">
        <v>25</v>
      </c>
      <c r="E29" s="18" t="s">
        <v>26</v>
      </c>
      <c r="F29" s="18" t="s">
        <v>29</v>
      </c>
      <c r="G29" s="18" t="s">
        <v>30</v>
      </c>
    </row>
    <row r="30" spans="1:7" ht="15" x14ac:dyDescent="0.25">
      <c r="A30" s="19">
        <v>1</v>
      </c>
      <c r="B30" s="57">
        <f>+C26/48</f>
        <v>13500</v>
      </c>
      <c r="C30" s="58">
        <f>+B16</f>
        <v>10000</v>
      </c>
      <c r="D30" s="20">
        <f>+B30-C30</f>
        <v>3500</v>
      </c>
      <c r="E30" s="20">
        <f>+D30</f>
        <v>3500</v>
      </c>
      <c r="F30" s="64">
        <f>+D30*$G$27</f>
        <v>1050</v>
      </c>
      <c r="G30" s="20">
        <f>+E30*$G$27</f>
        <v>1050</v>
      </c>
    </row>
    <row r="31" spans="1:7" ht="15" x14ac:dyDescent="0.25">
      <c r="A31" s="19">
        <f>+A30+1</f>
        <v>2</v>
      </c>
      <c r="B31" s="57">
        <f>+B30</f>
        <v>13500</v>
      </c>
      <c r="C31" s="58">
        <f>+C30</f>
        <v>10000</v>
      </c>
      <c r="D31" s="20">
        <f>+B31-C31</f>
        <v>3500</v>
      </c>
      <c r="E31" s="20">
        <f>+E30+D31</f>
        <v>7000</v>
      </c>
      <c r="F31" s="64">
        <f>+D31*$G$27</f>
        <v>1050</v>
      </c>
      <c r="G31" s="20">
        <f>+E31*$G$27</f>
        <v>2100</v>
      </c>
    </row>
    <row r="32" spans="1:7" ht="15" x14ac:dyDescent="0.25">
      <c r="A32" s="19">
        <f t="shared" ref="A32:A77" si="0">+A31+1</f>
        <v>3</v>
      </c>
      <c r="B32" s="57">
        <f>+B31</f>
        <v>13500</v>
      </c>
      <c r="C32" s="58">
        <f t="shared" ref="C32:C40" si="1">+C31</f>
        <v>10000</v>
      </c>
      <c r="D32" s="20">
        <f>+B32-C32</f>
        <v>3500</v>
      </c>
      <c r="E32" s="20">
        <f>+E31+D32</f>
        <v>10500</v>
      </c>
      <c r="F32" s="64">
        <f>+D32*$G$27</f>
        <v>1050</v>
      </c>
      <c r="G32" s="20">
        <f t="shared" ref="G32:G77" si="2">+E32*$G$27</f>
        <v>3150</v>
      </c>
    </row>
    <row r="33" spans="1:7" ht="15" x14ac:dyDescent="0.25">
      <c r="A33" s="19">
        <f t="shared" si="0"/>
        <v>4</v>
      </c>
      <c r="B33" s="57">
        <f t="shared" ref="B33:B77" si="3">+B32</f>
        <v>13500</v>
      </c>
      <c r="C33" s="58">
        <f t="shared" si="1"/>
        <v>10000</v>
      </c>
      <c r="D33" s="20">
        <f>+B33-C33</f>
        <v>3500</v>
      </c>
      <c r="E33" s="20">
        <f>+E32+D33</f>
        <v>14000</v>
      </c>
      <c r="F33" s="64">
        <f>+D33*$G$27</f>
        <v>1050</v>
      </c>
      <c r="G33" s="20">
        <f t="shared" si="2"/>
        <v>4200</v>
      </c>
    </row>
    <row r="34" spans="1:7" ht="15" x14ac:dyDescent="0.25">
      <c r="A34" s="19">
        <f t="shared" si="0"/>
        <v>5</v>
      </c>
      <c r="B34" s="57">
        <f t="shared" si="3"/>
        <v>13500</v>
      </c>
      <c r="C34" s="58">
        <f t="shared" si="1"/>
        <v>10000</v>
      </c>
      <c r="D34" s="20">
        <f>+B34-C34</f>
        <v>3500</v>
      </c>
      <c r="E34" s="20">
        <f>+E33+D34</f>
        <v>17500</v>
      </c>
      <c r="F34" s="64">
        <f>+D34*$G$27</f>
        <v>1050</v>
      </c>
      <c r="G34" s="20">
        <f t="shared" si="2"/>
        <v>5250</v>
      </c>
    </row>
    <row r="35" spans="1:7" ht="15" x14ac:dyDescent="0.25">
      <c r="A35" s="21">
        <f t="shared" si="0"/>
        <v>6</v>
      </c>
      <c r="B35" s="22">
        <f t="shared" si="3"/>
        <v>13500</v>
      </c>
      <c r="C35" s="23">
        <f t="shared" si="1"/>
        <v>10000</v>
      </c>
      <c r="D35" s="23">
        <f>+B35-C35</f>
        <v>3500</v>
      </c>
      <c r="E35" s="23">
        <f>+E34+D35</f>
        <v>21000</v>
      </c>
      <c r="F35" s="23">
        <f>+D35*$G$27</f>
        <v>1050</v>
      </c>
      <c r="G35" s="23">
        <f t="shared" si="2"/>
        <v>6300</v>
      </c>
    </row>
    <row r="36" spans="1:7" ht="15" x14ac:dyDescent="0.25">
      <c r="A36" s="21">
        <f t="shared" si="0"/>
        <v>7</v>
      </c>
      <c r="B36" s="22">
        <f t="shared" si="3"/>
        <v>13500</v>
      </c>
      <c r="C36" s="23">
        <f t="shared" si="1"/>
        <v>10000</v>
      </c>
      <c r="D36" s="23">
        <f>+B36-C36</f>
        <v>3500</v>
      </c>
      <c r="E36" s="23">
        <f>+E35+D36</f>
        <v>24500</v>
      </c>
      <c r="F36" s="23">
        <f>+D36*$G$27</f>
        <v>1050</v>
      </c>
      <c r="G36" s="23">
        <f t="shared" si="2"/>
        <v>7350</v>
      </c>
    </row>
    <row r="37" spans="1:7" ht="15" x14ac:dyDescent="0.25">
      <c r="A37" s="21">
        <f t="shared" si="0"/>
        <v>8</v>
      </c>
      <c r="B37" s="22">
        <f t="shared" si="3"/>
        <v>13500</v>
      </c>
      <c r="C37" s="23">
        <f t="shared" si="1"/>
        <v>10000</v>
      </c>
      <c r="D37" s="23">
        <f>+B37-C37</f>
        <v>3500</v>
      </c>
      <c r="E37" s="23">
        <f>+E36+D37</f>
        <v>28000</v>
      </c>
      <c r="F37" s="23">
        <f t="shared" ref="F37:F77" si="4">+D37*$G$27</f>
        <v>1050</v>
      </c>
      <c r="G37" s="23">
        <f t="shared" si="2"/>
        <v>8400</v>
      </c>
    </row>
    <row r="38" spans="1:7" ht="15" x14ac:dyDescent="0.25">
      <c r="A38" s="21">
        <f t="shared" si="0"/>
        <v>9</v>
      </c>
      <c r="B38" s="22">
        <f t="shared" si="3"/>
        <v>13500</v>
      </c>
      <c r="C38" s="23">
        <f t="shared" si="1"/>
        <v>10000</v>
      </c>
      <c r="D38" s="23">
        <f>+B38-C38</f>
        <v>3500</v>
      </c>
      <c r="E38" s="23">
        <f>+E37+D38</f>
        <v>31500</v>
      </c>
      <c r="F38" s="23">
        <f t="shared" si="4"/>
        <v>1050</v>
      </c>
      <c r="G38" s="23">
        <f t="shared" si="2"/>
        <v>9450</v>
      </c>
    </row>
    <row r="39" spans="1:7" ht="15" x14ac:dyDescent="0.25">
      <c r="A39" s="21">
        <f t="shared" si="0"/>
        <v>10</v>
      </c>
      <c r="B39" s="22">
        <f t="shared" si="3"/>
        <v>13500</v>
      </c>
      <c r="C39" s="23">
        <f t="shared" si="1"/>
        <v>10000</v>
      </c>
      <c r="D39" s="23">
        <f>+B39-C39</f>
        <v>3500</v>
      </c>
      <c r="E39" s="23">
        <f>+E38+D39</f>
        <v>35000</v>
      </c>
      <c r="F39" s="23">
        <f t="shared" si="4"/>
        <v>1050</v>
      </c>
      <c r="G39" s="23">
        <f t="shared" si="2"/>
        <v>10500</v>
      </c>
    </row>
    <row r="40" spans="1:7" ht="15" x14ac:dyDescent="0.25">
      <c r="A40" s="21">
        <f t="shared" si="0"/>
        <v>11</v>
      </c>
      <c r="B40" s="22">
        <f t="shared" si="3"/>
        <v>13500</v>
      </c>
      <c r="C40" s="23">
        <f t="shared" si="1"/>
        <v>10000</v>
      </c>
      <c r="D40" s="23">
        <f>+B40-C40</f>
        <v>3500</v>
      </c>
      <c r="E40" s="23">
        <f>+E39+D40</f>
        <v>38500</v>
      </c>
      <c r="F40" s="23">
        <f t="shared" si="4"/>
        <v>1050</v>
      </c>
      <c r="G40" s="23">
        <f t="shared" si="2"/>
        <v>11550</v>
      </c>
    </row>
    <row r="41" spans="1:7" ht="15" x14ac:dyDescent="0.25">
      <c r="A41" s="21">
        <f t="shared" si="0"/>
        <v>12</v>
      </c>
      <c r="B41" s="22">
        <f t="shared" si="3"/>
        <v>13500</v>
      </c>
      <c r="C41" s="23">
        <f>+C30</f>
        <v>10000</v>
      </c>
      <c r="D41" s="23">
        <f>+B41-C41</f>
        <v>3500</v>
      </c>
      <c r="E41" s="23">
        <f>+E40+D41</f>
        <v>42000</v>
      </c>
      <c r="F41" s="23">
        <f t="shared" si="4"/>
        <v>1050</v>
      </c>
      <c r="G41" s="23">
        <f t="shared" si="2"/>
        <v>12600</v>
      </c>
    </row>
    <row r="42" spans="1:7" ht="15" x14ac:dyDescent="0.25">
      <c r="A42" s="21">
        <f t="shared" si="0"/>
        <v>13</v>
      </c>
      <c r="B42" s="22">
        <f t="shared" si="3"/>
        <v>13500</v>
      </c>
      <c r="C42" s="23">
        <f>+B17</f>
        <v>12000</v>
      </c>
      <c r="D42" s="23">
        <f>+B42-C42</f>
        <v>1500</v>
      </c>
      <c r="E42" s="23">
        <f>+E41+D42</f>
        <v>43500</v>
      </c>
      <c r="F42" s="23">
        <f t="shared" si="4"/>
        <v>450</v>
      </c>
      <c r="G42" s="23">
        <f t="shared" si="2"/>
        <v>13050</v>
      </c>
    </row>
    <row r="43" spans="1:7" ht="15" x14ac:dyDescent="0.25">
      <c r="A43" s="21">
        <f t="shared" si="0"/>
        <v>14</v>
      </c>
      <c r="B43" s="22">
        <f t="shared" si="3"/>
        <v>13500</v>
      </c>
      <c r="C43" s="23">
        <f>+C42</f>
        <v>12000</v>
      </c>
      <c r="D43" s="23">
        <f>+B43-C43</f>
        <v>1500</v>
      </c>
      <c r="E43" s="23">
        <f>+E42+D43</f>
        <v>45000</v>
      </c>
      <c r="F43" s="23">
        <f t="shared" si="4"/>
        <v>450</v>
      </c>
      <c r="G43" s="23">
        <f t="shared" si="2"/>
        <v>13500</v>
      </c>
    </row>
    <row r="44" spans="1:7" ht="15" x14ac:dyDescent="0.25">
      <c r="A44" s="21">
        <f t="shared" si="0"/>
        <v>15</v>
      </c>
      <c r="B44" s="22">
        <f t="shared" si="3"/>
        <v>13500</v>
      </c>
      <c r="C44" s="23">
        <f t="shared" ref="C44:C52" si="5">+C43</f>
        <v>12000</v>
      </c>
      <c r="D44" s="23">
        <f>+B44-C44</f>
        <v>1500</v>
      </c>
      <c r="E44" s="23">
        <f>+E43+D44</f>
        <v>46500</v>
      </c>
      <c r="F44" s="23">
        <f t="shared" si="4"/>
        <v>450</v>
      </c>
      <c r="G44" s="23">
        <f t="shared" si="2"/>
        <v>13950</v>
      </c>
    </row>
    <row r="45" spans="1:7" ht="15" x14ac:dyDescent="0.25">
      <c r="A45" s="21">
        <f t="shared" si="0"/>
        <v>16</v>
      </c>
      <c r="B45" s="22">
        <f t="shared" si="3"/>
        <v>13500</v>
      </c>
      <c r="C45" s="23">
        <f t="shared" si="5"/>
        <v>12000</v>
      </c>
      <c r="D45" s="23">
        <f>+B45-C45</f>
        <v>1500</v>
      </c>
      <c r="E45" s="23">
        <f>+E44+D45</f>
        <v>48000</v>
      </c>
      <c r="F45" s="23">
        <f t="shared" si="4"/>
        <v>450</v>
      </c>
      <c r="G45" s="23">
        <f t="shared" si="2"/>
        <v>14400</v>
      </c>
    </row>
    <row r="46" spans="1:7" ht="15" x14ac:dyDescent="0.25">
      <c r="A46" s="21">
        <f t="shared" si="0"/>
        <v>17</v>
      </c>
      <c r="B46" s="22">
        <f t="shared" si="3"/>
        <v>13500</v>
      </c>
      <c r="C46" s="23">
        <f t="shared" si="5"/>
        <v>12000</v>
      </c>
      <c r="D46" s="23">
        <f t="shared" ref="D46:D77" si="6">+B46-C46</f>
        <v>1500</v>
      </c>
      <c r="E46" s="23">
        <f>+E45+D46</f>
        <v>49500</v>
      </c>
      <c r="F46" s="23">
        <f t="shared" si="4"/>
        <v>450</v>
      </c>
      <c r="G46" s="23">
        <f t="shared" si="2"/>
        <v>14850</v>
      </c>
    </row>
    <row r="47" spans="1:7" ht="15" x14ac:dyDescent="0.25">
      <c r="A47" s="24">
        <f t="shared" si="0"/>
        <v>18</v>
      </c>
      <c r="B47" s="25">
        <f t="shared" si="3"/>
        <v>13500</v>
      </c>
      <c r="C47" s="26">
        <f t="shared" si="5"/>
        <v>12000</v>
      </c>
      <c r="D47" s="26">
        <f t="shared" si="6"/>
        <v>1500</v>
      </c>
      <c r="E47" s="26">
        <f>+E46+D47</f>
        <v>51000</v>
      </c>
      <c r="F47" s="26">
        <f t="shared" si="4"/>
        <v>450</v>
      </c>
      <c r="G47" s="26">
        <f t="shared" si="2"/>
        <v>15300</v>
      </c>
    </row>
    <row r="48" spans="1:7" ht="15" x14ac:dyDescent="0.25">
      <c r="A48" s="24">
        <f t="shared" si="0"/>
        <v>19</v>
      </c>
      <c r="B48" s="25">
        <f t="shared" si="3"/>
        <v>13500</v>
      </c>
      <c r="C48" s="26">
        <f t="shared" si="5"/>
        <v>12000</v>
      </c>
      <c r="D48" s="26">
        <f t="shared" si="6"/>
        <v>1500</v>
      </c>
      <c r="E48" s="26">
        <f>+E47+D48</f>
        <v>52500</v>
      </c>
      <c r="F48" s="26">
        <f t="shared" si="4"/>
        <v>450</v>
      </c>
      <c r="G48" s="26">
        <f t="shared" si="2"/>
        <v>15750</v>
      </c>
    </row>
    <row r="49" spans="1:7" ht="15" x14ac:dyDescent="0.25">
      <c r="A49" s="24">
        <f t="shared" si="0"/>
        <v>20</v>
      </c>
      <c r="B49" s="25">
        <f t="shared" si="3"/>
        <v>13500</v>
      </c>
      <c r="C49" s="26">
        <f t="shared" si="5"/>
        <v>12000</v>
      </c>
      <c r="D49" s="26">
        <f t="shared" si="6"/>
        <v>1500</v>
      </c>
      <c r="E49" s="26">
        <f t="shared" ref="E49:E77" si="7">+E48+D49</f>
        <v>54000</v>
      </c>
      <c r="F49" s="26">
        <f t="shared" si="4"/>
        <v>450</v>
      </c>
      <c r="G49" s="26">
        <f t="shared" si="2"/>
        <v>16200</v>
      </c>
    </row>
    <row r="50" spans="1:7" ht="15" x14ac:dyDescent="0.25">
      <c r="A50" s="24">
        <f t="shared" si="0"/>
        <v>21</v>
      </c>
      <c r="B50" s="25">
        <f t="shared" si="3"/>
        <v>13500</v>
      </c>
      <c r="C50" s="26">
        <f t="shared" si="5"/>
        <v>12000</v>
      </c>
      <c r="D50" s="26">
        <f t="shared" si="6"/>
        <v>1500</v>
      </c>
      <c r="E50" s="26">
        <f t="shared" si="7"/>
        <v>55500</v>
      </c>
      <c r="F50" s="26">
        <f t="shared" si="4"/>
        <v>450</v>
      </c>
      <c r="G50" s="26">
        <f t="shared" si="2"/>
        <v>16650</v>
      </c>
    </row>
    <row r="51" spans="1:7" ht="15" x14ac:dyDescent="0.25">
      <c r="A51" s="24">
        <f t="shared" si="0"/>
        <v>22</v>
      </c>
      <c r="B51" s="25">
        <f t="shared" si="3"/>
        <v>13500</v>
      </c>
      <c r="C51" s="26">
        <f t="shared" si="5"/>
        <v>12000</v>
      </c>
      <c r="D51" s="26">
        <f t="shared" si="6"/>
        <v>1500</v>
      </c>
      <c r="E51" s="26">
        <f t="shared" si="7"/>
        <v>57000</v>
      </c>
      <c r="F51" s="26">
        <f t="shared" si="4"/>
        <v>450</v>
      </c>
      <c r="G51" s="26">
        <f t="shared" si="2"/>
        <v>17100</v>
      </c>
    </row>
    <row r="52" spans="1:7" ht="15" x14ac:dyDescent="0.25">
      <c r="A52" s="24">
        <f t="shared" si="0"/>
        <v>23</v>
      </c>
      <c r="B52" s="25">
        <f t="shared" si="3"/>
        <v>13500</v>
      </c>
      <c r="C52" s="26">
        <f t="shared" si="5"/>
        <v>12000</v>
      </c>
      <c r="D52" s="26">
        <f t="shared" si="6"/>
        <v>1500</v>
      </c>
      <c r="E52" s="26">
        <f t="shared" si="7"/>
        <v>58500</v>
      </c>
      <c r="F52" s="26">
        <f t="shared" si="4"/>
        <v>450</v>
      </c>
      <c r="G52" s="26">
        <f t="shared" si="2"/>
        <v>17550</v>
      </c>
    </row>
    <row r="53" spans="1:7" ht="15" x14ac:dyDescent="0.25">
      <c r="A53" s="24">
        <f t="shared" si="0"/>
        <v>24</v>
      </c>
      <c r="B53" s="25">
        <f t="shared" si="3"/>
        <v>13500</v>
      </c>
      <c r="C53" s="26">
        <f>+C42</f>
        <v>12000</v>
      </c>
      <c r="D53" s="26">
        <f t="shared" si="6"/>
        <v>1500</v>
      </c>
      <c r="E53" s="26">
        <f t="shared" si="7"/>
        <v>60000</v>
      </c>
      <c r="F53" s="26">
        <f t="shared" si="4"/>
        <v>450</v>
      </c>
      <c r="G53" s="26">
        <f t="shared" si="2"/>
        <v>18000</v>
      </c>
    </row>
    <row r="54" spans="1:7" ht="15" x14ac:dyDescent="0.25">
      <c r="A54" s="24">
        <f t="shared" si="0"/>
        <v>25</v>
      </c>
      <c r="B54" s="25">
        <f t="shared" si="3"/>
        <v>13500</v>
      </c>
      <c r="C54" s="26">
        <f>+B18</f>
        <v>14000</v>
      </c>
      <c r="D54" s="26">
        <f t="shared" si="6"/>
        <v>-500</v>
      </c>
      <c r="E54" s="26">
        <f t="shared" si="7"/>
        <v>59500</v>
      </c>
      <c r="F54" s="26">
        <f t="shared" si="4"/>
        <v>-150</v>
      </c>
      <c r="G54" s="26">
        <f t="shared" si="2"/>
        <v>17850</v>
      </c>
    </row>
    <row r="55" spans="1:7" ht="15" x14ac:dyDescent="0.25">
      <c r="A55" s="24">
        <f t="shared" si="0"/>
        <v>26</v>
      </c>
      <c r="B55" s="25">
        <f t="shared" si="3"/>
        <v>13500</v>
      </c>
      <c r="C55" s="26">
        <f>+C54</f>
        <v>14000</v>
      </c>
      <c r="D55" s="26">
        <f t="shared" si="6"/>
        <v>-500</v>
      </c>
      <c r="E55" s="26">
        <f t="shared" si="7"/>
        <v>59000</v>
      </c>
      <c r="F55" s="26">
        <f t="shared" si="4"/>
        <v>-150</v>
      </c>
      <c r="G55" s="26">
        <f t="shared" si="2"/>
        <v>17700</v>
      </c>
    </row>
    <row r="56" spans="1:7" ht="15" x14ac:dyDescent="0.25">
      <c r="A56" s="24">
        <f t="shared" si="0"/>
        <v>27</v>
      </c>
      <c r="B56" s="25">
        <f t="shared" si="3"/>
        <v>13500</v>
      </c>
      <c r="C56" s="26">
        <f t="shared" ref="C56:C64" si="8">+C55</f>
        <v>14000</v>
      </c>
      <c r="D56" s="26">
        <f t="shared" si="6"/>
        <v>-500</v>
      </c>
      <c r="E56" s="26">
        <f t="shared" si="7"/>
        <v>58500</v>
      </c>
      <c r="F56" s="26">
        <f t="shared" si="4"/>
        <v>-150</v>
      </c>
      <c r="G56" s="26">
        <f t="shared" si="2"/>
        <v>17550</v>
      </c>
    </row>
    <row r="57" spans="1:7" ht="15" x14ac:dyDescent="0.25">
      <c r="A57" s="24">
        <f t="shared" si="0"/>
        <v>28</v>
      </c>
      <c r="B57" s="25">
        <f t="shared" si="3"/>
        <v>13500</v>
      </c>
      <c r="C57" s="26">
        <f t="shared" si="8"/>
        <v>14000</v>
      </c>
      <c r="D57" s="26">
        <f t="shared" si="6"/>
        <v>-500</v>
      </c>
      <c r="E57" s="26">
        <f t="shared" si="7"/>
        <v>58000</v>
      </c>
      <c r="F57" s="26">
        <f t="shared" si="4"/>
        <v>-150</v>
      </c>
      <c r="G57" s="26">
        <f t="shared" si="2"/>
        <v>17400</v>
      </c>
    </row>
    <row r="58" spans="1:7" ht="15" x14ac:dyDescent="0.25">
      <c r="A58" s="24">
        <f t="shared" si="0"/>
        <v>29</v>
      </c>
      <c r="B58" s="25">
        <f t="shared" si="3"/>
        <v>13500</v>
      </c>
      <c r="C58" s="26">
        <f t="shared" si="8"/>
        <v>14000</v>
      </c>
      <c r="D58" s="26">
        <f t="shared" si="6"/>
        <v>-500</v>
      </c>
      <c r="E58" s="26">
        <f t="shared" si="7"/>
        <v>57500</v>
      </c>
      <c r="F58" s="26">
        <f t="shared" si="4"/>
        <v>-150</v>
      </c>
      <c r="G58" s="26">
        <f t="shared" si="2"/>
        <v>17250</v>
      </c>
    </row>
    <row r="59" spans="1:7" ht="15" x14ac:dyDescent="0.25">
      <c r="A59" s="27">
        <f t="shared" si="0"/>
        <v>30</v>
      </c>
      <c r="B59" s="28">
        <f t="shared" si="3"/>
        <v>13500</v>
      </c>
      <c r="C59" s="29">
        <f t="shared" si="8"/>
        <v>14000</v>
      </c>
      <c r="D59" s="29">
        <f t="shared" si="6"/>
        <v>-500</v>
      </c>
      <c r="E59" s="29">
        <f t="shared" si="7"/>
        <v>57000</v>
      </c>
      <c r="F59" s="29">
        <f t="shared" si="4"/>
        <v>-150</v>
      </c>
      <c r="G59" s="29">
        <f t="shared" si="2"/>
        <v>17100</v>
      </c>
    </row>
    <row r="60" spans="1:7" ht="15" x14ac:dyDescent="0.25">
      <c r="A60" s="27">
        <f t="shared" si="0"/>
        <v>31</v>
      </c>
      <c r="B60" s="28">
        <f t="shared" si="3"/>
        <v>13500</v>
      </c>
      <c r="C60" s="29">
        <f t="shared" si="8"/>
        <v>14000</v>
      </c>
      <c r="D60" s="29">
        <f t="shared" si="6"/>
        <v>-500</v>
      </c>
      <c r="E60" s="29">
        <f t="shared" si="7"/>
        <v>56500</v>
      </c>
      <c r="F60" s="29">
        <f t="shared" si="4"/>
        <v>-150</v>
      </c>
      <c r="G60" s="29">
        <f t="shared" si="2"/>
        <v>16950</v>
      </c>
    </row>
    <row r="61" spans="1:7" ht="15" x14ac:dyDescent="0.25">
      <c r="A61" s="27">
        <f t="shared" si="0"/>
        <v>32</v>
      </c>
      <c r="B61" s="28">
        <f t="shared" si="3"/>
        <v>13500</v>
      </c>
      <c r="C61" s="29">
        <f t="shared" si="8"/>
        <v>14000</v>
      </c>
      <c r="D61" s="29">
        <f t="shared" si="6"/>
        <v>-500</v>
      </c>
      <c r="E61" s="29">
        <f t="shared" si="7"/>
        <v>56000</v>
      </c>
      <c r="F61" s="29">
        <f t="shared" si="4"/>
        <v>-150</v>
      </c>
      <c r="G61" s="29">
        <f t="shared" si="2"/>
        <v>16800</v>
      </c>
    </row>
    <row r="62" spans="1:7" ht="15" x14ac:dyDescent="0.25">
      <c r="A62" s="27">
        <f t="shared" si="0"/>
        <v>33</v>
      </c>
      <c r="B62" s="28">
        <f t="shared" si="3"/>
        <v>13500</v>
      </c>
      <c r="C62" s="29">
        <f t="shared" si="8"/>
        <v>14000</v>
      </c>
      <c r="D62" s="29">
        <f t="shared" si="6"/>
        <v>-500</v>
      </c>
      <c r="E62" s="29">
        <f t="shared" si="7"/>
        <v>55500</v>
      </c>
      <c r="F62" s="29">
        <f t="shared" si="4"/>
        <v>-150</v>
      </c>
      <c r="G62" s="29">
        <f t="shared" si="2"/>
        <v>16650</v>
      </c>
    </row>
    <row r="63" spans="1:7" ht="15" x14ac:dyDescent="0.25">
      <c r="A63" s="27">
        <f t="shared" si="0"/>
        <v>34</v>
      </c>
      <c r="B63" s="28">
        <f t="shared" si="3"/>
        <v>13500</v>
      </c>
      <c r="C63" s="29">
        <f t="shared" si="8"/>
        <v>14000</v>
      </c>
      <c r="D63" s="29">
        <f t="shared" si="6"/>
        <v>-500</v>
      </c>
      <c r="E63" s="29">
        <f t="shared" si="7"/>
        <v>55000</v>
      </c>
      <c r="F63" s="29">
        <f t="shared" si="4"/>
        <v>-150</v>
      </c>
      <c r="G63" s="29">
        <f t="shared" si="2"/>
        <v>16500</v>
      </c>
    </row>
    <row r="64" spans="1:7" ht="15" x14ac:dyDescent="0.25">
      <c r="A64" s="27">
        <f t="shared" si="0"/>
        <v>35</v>
      </c>
      <c r="B64" s="28">
        <f t="shared" si="3"/>
        <v>13500</v>
      </c>
      <c r="C64" s="29">
        <f t="shared" si="8"/>
        <v>14000</v>
      </c>
      <c r="D64" s="29">
        <f t="shared" si="6"/>
        <v>-500</v>
      </c>
      <c r="E64" s="29">
        <f t="shared" si="7"/>
        <v>54500</v>
      </c>
      <c r="F64" s="29">
        <f t="shared" si="4"/>
        <v>-150</v>
      </c>
      <c r="G64" s="29">
        <f t="shared" si="2"/>
        <v>16350</v>
      </c>
    </row>
    <row r="65" spans="1:7" ht="15" x14ac:dyDescent="0.25">
      <c r="A65" s="27">
        <f t="shared" si="0"/>
        <v>36</v>
      </c>
      <c r="B65" s="28">
        <f t="shared" si="3"/>
        <v>13500</v>
      </c>
      <c r="C65" s="29">
        <f>+C54</f>
        <v>14000</v>
      </c>
      <c r="D65" s="29">
        <f t="shared" si="6"/>
        <v>-500</v>
      </c>
      <c r="E65" s="29">
        <f t="shared" si="7"/>
        <v>54000</v>
      </c>
      <c r="F65" s="29">
        <f t="shared" si="4"/>
        <v>-150</v>
      </c>
      <c r="G65" s="29">
        <f t="shared" si="2"/>
        <v>16200</v>
      </c>
    </row>
    <row r="66" spans="1:7" ht="15" x14ac:dyDescent="0.25">
      <c r="A66" s="27">
        <f t="shared" si="0"/>
        <v>37</v>
      </c>
      <c r="B66" s="28">
        <f t="shared" si="3"/>
        <v>13500</v>
      </c>
      <c r="C66" s="29">
        <f>+B19</f>
        <v>18000</v>
      </c>
      <c r="D66" s="29">
        <f t="shared" si="6"/>
        <v>-4500</v>
      </c>
      <c r="E66" s="29">
        <f t="shared" si="7"/>
        <v>49500</v>
      </c>
      <c r="F66" s="29">
        <f t="shared" si="4"/>
        <v>-1350</v>
      </c>
      <c r="G66" s="29">
        <f t="shared" si="2"/>
        <v>14850</v>
      </c>
    </row>
    <row r="67" spans="1:7" ht="15" x14ac:dyDescent="0.25">
      <c r="A67" s="27">
        <f t="shared" si="0"/>
        <v>38</v>
      </c>
      <c r="B67" s="28">
        <f t="shared" si="3"/>
        <v>13500</v>
      </c>
      <c r="C67" s="29">
        <f>+C66</f>
        <v>18000</v>
      </c>
      <c r="D67" s="29">
        <f t="shared" si="6"/>
        <v>-4500</v>
      </c>
      <c r="E67" s="29">
        <f t="shared" si="7"/>
        <v>45000</v>
      </c>
      <c r="F67" s="29">
        <f t="shared" si="4"/>
        <v>-1350</v>
      </c>
      <c r="G67" s="29">
        <f t="shared" si="2"/>
        <v>13500</v>
      </c>
    </row>
    <row r="68" spans="1:7" ht="15" x14ac:dyDescent="0.25">
      <c r="A68" s="27">
        <f t="shared" si="0"/>
        <v>39</v>
      </c>
      <c r="B68" s="28">
        <f t="shared" si="3"/>
        <v>13500</v>
      </c>
      <c r="C68" s="29">
        <f t="shared" ref="C68:C77" si="9">+C67</f>
        <v>18000</v>
      </c>
      <c r="D68" s="29">
        <f t="shared" si="6"/>
        <v>-4500</v>
      </c>
      <c r="E68" s="29">
        <f t="shared" si="7"/>
        <v>40500</v>
      </c>
      <c r="F68" s="29">
        <f t="shared" si="4"/>
        <v>-1350</v>
      </c>
      <c r="G68" s="29">
        <f t="shared" si="2"/>
        <v>12150</v>
      </c>
    </row>
    <row r="69" spans="1:7" ht="15" x14ac:dyDescent="0.25">
      <c r="A69" s="27">
        <f t="shared" si="0"/>
        <v>40</v>
      </c>
      <c r="B69" s="28">
        <f t="shared" si="3"/>
        <v>13500</v>
      </c>
      <c r="C69" s="29">
        <f t="shared" si="9"/>
        <v>18000</v>
      </c>
      <c r="D69" s="29">
        <f t="shared" si="6"/>
        <v>-4500</v>
      </c>
      <c r="E69" s="29">
        <f t="shared" si="7"/>
        <v>36000</v>
      </c>
      <c r="F69" s="29">
        <f t="shared" si="4"/>
        <v>-1350</v>
      </c>
      <c r="G69" s="29">
        <f t="shared" si="2"/>
        <v>10800</v>
      </c>
    </row>
    <row r="70" spans="1:7" ht="15" x14ac:dyDescent="0.25">
      <c r="A70" s="27">
        <f t="shared" si="0"/>
        <v>41</v>
      </c>
      <c r="B70" s="28">
        <f t="shared" si="3"/>
        <v>13500</v>
      </c>
      <c r="C70" s="29">
        <f t="shared" si="9"/>
        <v>18000</v>
      </c>
      <c r="D70" s="29">
        <f t="shared" si="6"/>
        <v>-4500</v>
      </c>
      <c r="E70" s="29">
        <f t="shared" si="7"/>
        <v>31500</v>
      </c>
      <c r="F70" s="29">
        <f t="shared" si="4"/>
        <v>-1350</v>
      </c>
      <c r="G70" s="29">
        <f t="shared" si="2"/>
        <v>9450</v>
      </c>
    </row>
    <row r="71" spans="1:7" ht="15" x14ac:dyDescent="0.25">
      <c r="A71" s="30">
        <f t="shared" si="0"/>
        <v>42</v>
      </c>
      <c r="B71" s="31">
        <f t="shared" si="3"/>
        <v>13500</v>
      </c>
      <c r="C71" s="32">
        <f t="shared" si="9"/>
        <v>18000</v>
      </c>
      <c r="D71" s="32">
        <f t="shared" si="6"/>
        <v>-4500</v>
      </c>
      <c r="E71" s="32">
        <f t="shared" si="7"/>
        <v>27000</v>
      </c>
      <c r="F71" s="32">
        <f t="shared" si="4"/>
        <v>-1350</v>
      </c>
      <c r="G71" s="32">
        <f t="shared" si="2"/>
        <v>8100</v>
      </c>
    </row>
    <row r="72" spans="1:7" ht="15" x14ac:dyDescent="0.25">
      <c r="A72" s="30">
        <f t="shared" si="0"/>
        <v>43</v>
      </c>
      <c r="B72" s="31">
        <f t="shared" si="3"/>
        <v>13500</v>
      </c>
      <c r="C72" s="32">
        <f t="shared" si="9"/>
        <v>18000</v>
      </c>
      <c r="D72" s="32">
        <f t="shared" si="6"/>
        <v>-4500</v>
      </c>
      <c r="E72" s="32">
        <f t="shared" si="7"/>
        <v>22500</v>
      </c>
      <c r="F72" s="32">
        <f t="shared" si="4"/>
        <v>-1350</v>
      </c>
      <c r="G72" s="32">
        <f t="shared" si="2"/>
        <v>6750</v>
      </c>
    </row>
    <row r="73" spans="1:7" ht="15" x14ac:dyDescent="0.25">
      <c r="A73" s="30">
        <f t="shared" si="0"/>
        <v>44</v>
      </c>
      <c r="B73" s="31">
        <f t="shared" si="3"/>
        <v>13500</v>
      </c>
      <c r="C73" s="32">
        <f t="shared" si="9"/>
        <v>18000</v>
      </c>
      <c r="D73" s="32">
        <f t="shared" si="6"/>
        <v>-4500</v>
      </c>
      <c r="E73" s="32">
        <f t="shared" si="7"/>
        <v>18000</v>
      </c>
      <c r="F73" s="32">
        <f t="shared" si="4"/>
        <v>-1350</v>
      </c>
      <c r="G73" s="32">
        <f t="shared" si="2"/>
        <v>5400</v>
      </c>
    </row>
    <row r="74" spans="1:7" ht="15" x14ac:dyDescent="0.25">
      <c r="A74" s="30">
        <f t="shared" si="0"/>
        <v>45</v>
      </c>
      <c r="B74" s="31">
        <f t="shared" si="3"/>
        <v>13500</v>
      </c>
      <c r="C74" s="32">
        <f t="shared" si="9"/>
        <v>18000</v>
      </c>
      <c r="D74" s="32">
        <f t="shared" si="6"/>
        <v>-4500</v>
      </c>
      <c r="E74" s="32">
        <f t="shared" si="7"/>
        <v>13500</v>
      </c>
      <c r="F74" s="32">
        <f t="shared" si="4"/>
        <v>-1350</v>
      </c>
      <c r="G74" s="32">
        <f t="shared" si="2"/>
        <v>4050</v>
      </c>
    </row>
    <row r="75" spans="1:7" ht="15" x14ac:dyDescent="0.25">
      <c r="A75" s="30">
        <f t="shared" si="0"/>
        <v>46</v>
      </c>
      <c r="B75" s="31">
        <f t="shared" si="3"/>
        <v>13500</v>
      </c>
      <c r="C75" s="32">
        <f t="shared" si="9"/>
        <v>18000</v>
      </c>
      <c r="D75" s="32">
        <f t="shared" si="6"/>
        <v>-4500</v>
      </c>
      <c r="E75" s="32">
        <f t="shared" si="7"/>
        <v>9000</v>
      </c>
      <c r="F75" s="32">
        <f t="shared" si="4"/>
        <v>-1350</v>
      </c>
      <c r="G75" s="32">
        <f t="shared" si="2"/>
        <v>2700</v>
      </c>
    </row>
    <row r="76" spans="1:7" ht="15" x14ac:dyDescent="0.25">
      <c r="A76" s="30">
        <f t="shared" si="0"/>
        <v>47</v>
      </c>
      <c r="B76" s="31">
        <f t="shared" si="3"/>
        <v>13500</v>
      </c>
      <c r="C76" s="32">
        <f t="shared" si="9"/>
        <v>18000</v>
      </c>
      <c r="D76" s="32">
        <f t="shared" si="6"/>
        <v>-4500</v>
      </c>
      <c r="E76" s="32">
        <f t="shared" si="7"/>
        <v>4500</v>
      </c>
      <c r="F76" s="32">
        <f t="shared" si="4"/>
        <v>-1350</v>
      </c>
      <c r="G76" s="32">
        <f t="shared" si="2"/>
        <v>1350</v>
      </c>
    </row>
    <row r="77" spans="1:7" ht="15" x14ac:dyDescent="0.25">
      <c r="A77" s="30">
        <f t="shared" si="0"/>
        <v>48</v>
      </c>
      <c r="B77" s="31">
        <f t="shared" si="3"/>
        <v>13500</v>
      </c>
      <c r="C77" s="32">
        <f t="shared" si="9"/>
        <v>18000</v>
      </c>
      <c r="D77" s="32">
        <f t="shared" si="6"/>
        <v>-4500</v>
      </c>
      <c r="E77" s="33">
        <f t="shared" si="7"/>
        <v>0</v>
      </c>
      <c r="F77" s="32">
        <f t="shared" si="4"/>
        <v>-1350</v>
      </c>
      <c r="G77" s="32">
        <f t="shared" si="2"/>
        <v>0</v>
      </c>
    </row>
    <row r="78" spans="1:7" ht="15" x14ac:dyDescent="0.25">
      <c r="B78" s="12">
        <f>SUM(B30:B77)</f>
        <v>648000</v>
      </c>
      <c r="C78" s="12">
        <f>SUM(C30:C77)</f>
        <v>648000</v>
      </c>
      <c r="D78" s="12">
        <f>SUM(D30:D77)</f>
        <v>0</v>
      </c>
      <c r="E78" s="3"/>
      <c r="F78" s="12">
        <f>SUM(F30:F77)</f>
        <v>0</v>
      </c>
    </row>
    <row r="79" spans="1:7" ht="15" thickBot="1" x14ac:dyDescent="0.25"/>
    <row r="80" spans="1:7" ht="15" x14ac:dyDescent="0.25">
      <c r="A80" s="67" t="s">
        <v>39</v>
      </c>
      <c r="B80" s="68"/>
      <c r="C80" s="68"/>
      <c r="D80" s="68"/>
      <c r="E80" s="68"/>
      <c r="F80" s="69"/>
    </row>
    <row r="81" spans="1:7" ht="15" x14ac:dyDescent="0.25">
      <c r="A81" s="70"/>
      <c r="B81" s="71" t="s">
        <v>16</v>
      </c>
      <c r="C81" s="71" t="s">
        <v>17</v>
      </c>
      <c r="D81" s="71" t="s">
        <v>18</v>
      </c>
      <c r="E81" s="71" t="s">
        <v>19</v>
      </c>
      <c r="F81" s="72" t="s">
        <v>31</v>
      </c>
    </row>
    <row r="82" spans="1:7" ht="15" x14ac:dyDescent="0.25">
      <c r="A82" s="70" t="s">
        <v>32</v>
      </c>
      <c r="B82" s="73">
        <f>SUM(B30:B34)</f>
        <v>67500</v>
      </c>
      <c r="C82" s="73">
        <f>+B77*12</f>
        <v>162000</v>
      </c>
      <c r="D82" s="73">
        <f>+C82</f>
        <v>162000</v>
      </c>
      <c r="E82" s="73">
        <f>+D82</f>
        <v>162000</v>
      </c>
      <c r="F82" s="74">
        <f>+B77*7</f>
        <v>94500</v>
      </c>
      <c r="G82" s="12">
        <f>SUM(B82:F82)</f>
        <v>648000</v>
      </c>
    </row>
    <row r="83" spans="1:7" x14ac:dyDescent="0.2">
      <c r="A83" s="70" t="s">
        <v>33</v>
      </c>
      <c r="B83" s="73">
        <f>-B82*0.3</f>
        <v>-20250</v>
      </c>
      <c r="C83" s="73">
        <f t="shared" ref="C83:F83" si="10">-C82*0.3</f>
        <v>-48600</v>
      </c>
      <c r="D83" s="73">
        <f t="shared" si="10"/>
        <v>-48600</v>
      </c>
      <c r="E83" s="73">
        <f t="shared" si="10"/>
        <v>-48600</v>
      </c>
      <c r="F83" s="74">
        <f t="shared" si="10"/>
        <v>-28350</v>
      </c>
    </row>
    <row r="84" spans="1:7" ht="15" x14ac:dyDescent="0.25">
      <c r="A84" s="75" t="s">
        <v>34</v>
      </c>
      <c r="B84" s="76">
        <f>+B82+B83</f>
        <v>47250</v>
      </c>
      <c r="C84" s="76">
        <f t="shared" ref="C84:F84" si="11">+C82+C83</f>
        <v>113400</v>
      </c>
      <c r="D84" s="76">
        <f t="shared" si="11"/>
        <v>113400</v>
      </c>
      <c r="E84" s="76">
        <f t="shared" si="11"/>
        <v>113400</v>
      </c>
      <c r="F84" s="77">
        <f t="shared" si="11"/>
        <v>66150</v>
      </c>
    </row>
    <row r="85" spans="1:7" x14ac:dyDescent="0.2">
      <c r="A85" s="70" t="s">
        <v>35</v>
      </c>
      <c r="B85" s="78"/>
      <c r="C85" s="78"/>
      <c r="D85" s="78"/>
      <c r="E85" s="78"/>
      <c r="F85" s="79"/>
    </row>
    <row r="86" spans="1:7" x14ac:dyDescent="0.2">
      <c r="A86" s="80" t="s">
        <v>36</v>
      </c>
      <c r="B86" s="81">
        <f>+B116</f>
        <v>-8925</v>
      </c>
      <c r="C86" s="81">
        <f t="shared" ref="C86:F86" si="12">+C116</f>
        <v>-24420</v>
      </c>
      <c r="D86" s="81">
        <f t="shared" si="12"/>
        <v>-31620</v>
      </c>
      <c r="E86" s="81">
        <f t="shared" si="12"/>
        <v>-41820</v>
      </c>
      <c r="F86" s="82">
        <f t="shared" si="12"/>
        <v>-29295</v>
      </c>
    </row>
    <row r="87" spans="1:7" ht="15" x14ac:dyDescent="0.25">
      <c r="A87" s="83" t="s">
        <v>37</v>
      </c>
      <c r="B87" s="84">
        <f>-SUM(F30:F34)</f>
        <v>-5250</v>
      </c>
      <c r="C87" s="73">
        <f>-SUM(F35:F46)</f>
        <v>-9600</v>
      </c>
      <c r="D87" s="73">
        <f>-SUM(F47:F58)</f>
        <v>-2400</v>
      </c>
      <c r="E87" s="73">
        <f>-SUM(F59:F70)</f>
        <v>7800</v>
      </c>
      <c r="F87" s="74">
        <f>-SUM(F71:F77)</f>
        <v>9450</v>
      </c>
      <c r="G87" s="36">
        <f>SUM(B87:F87)</f>
        <v>0</v>
      </c>
    </row>
    <row r="88" spans="1:7" ht="15.75" thickBot="1" x14ac:dyDescent="0.3">
      <c r="A88" s="85" t="s">
        <v>38</v>
      </c>
      <c r="B88" s="86">
        <f>SUM(B84:B87)</f>
        <v>33075</v>
      </c>
      <c r="C88" s="86">
        <f t="shared" ref="C88:F88" si="13">SUM(C84:C87)</f>
        <v>79380</v>
      </c>
      <c r="D88" s="86">
        <f t="shared" si="13"/>
        <v>79380</v>
      </c>
      <c r="E88" s="86">
        <f t="shared" si="13"/>
        <v>79380</v>
      </c>
      <c r="F88" s="87">
        <f t="shared" si="13"/>
        <v>46305</v>
      </c>
    </row>
    <row r="90" spans="1:7" ht="15" x14ac:dyDescent="0.25">
      <c r="A90" s="34" t="s">
        <v>46</v>
      </c>
      <c r="B90" s="35">
        <f>-(B86+B87)/B84</f>
        <v>0.3</v>
      </c>
      <c r="C90" s="35">
        <f t="shared" ref="C90:F90" si="14">-(C86+C87)/C84</f>
        <v>0.3</v>
      </c>
      <c r="D90" s="35">
        <f t="shared" si="14"/>
        <v>0.3</v>
      </c>
      <c r="E90" s="35">
        <f t="shared" si="14"/>
        <v>0.3</v>
      </c>
      <c r="F90" s="35">
        <f t="shared" si="14"/>
        <v>0.3</v>
      </c>
    </row>
    <row r="92" spans="1:7" ht="15" x14ac:dyDescent="0.25">
      <c r="C92" s="13" t="s">
        <v>49</v>
      </c>
      <c r="D92" s="13" t="s">
        <v>50</v>
      </c>
      <c r="E92" s="13" t="s">
        <v>51</v>
      </c>
    </row>
    <row r="93" spans="1:7" x14ac:dyDescent="0.2">
      <c r="A93" t="s">
        <v>47</v>
      </c>
      <c r="C93" s="3">
        <f>-B87</f>
        <v>5250</v>
      </c>
    </row>
    <row r="94" spans="1:7" x14ac:dyDescent="0.2">
      <c r="A94" t="s">
        <v>48</v>
      </c>
      <c r="D94" s="3">
        <f>+C93</f>
        <v>5250</v>
      </c>
      <c r="E94" s="3">
        <f>+D94-C94</f>
        <v>5250</v>
      </c>
    </row>
    <row r="96" spans="1:7" x14ac:dyDescent="0.2">
      <c r="A96" t="s">
        <v>47</v>
      </c>
      <c r="C96" s="3">
        <f>-C87</f>
        <v>9600</v>
      </c>
    </row>
    <row r="97" spans="1:6" x14ac:dyDescent="0.2">
      <c r="A97" t="s">
        <v>48</v>
      </c>
      <c r="D97" s="3">
        <f>+C96</f>
        <v>9600</v>
      </c>
      <c r="E97" s="3">
        <f>+E94+D97-C97</f>
        <v>14850</v>
      </c>
    </row>
    <row r="98" spans="1:6" x14ac:dyDescent="0.2">
      <c r="D98" s="3"/>
    </row>
    <row r="99" spans="1:6" x14ac:dyDescent="0.2">
      <c r="A99" t="s">
        <v>47</v>
      </c>
      <c r="C99" s="3">
        <f>-D87</f>
        <v>2400</v>
      </c>
    </row>
    <row r="100" spans="1:6" x14ac:dyDescent="0.2">
      <c r="A100" t="s">
        <v>48</v>
      </c>
      <c r="D100" s="3">
        <f>+C99</f>
        <v>2400</v>
      </c>
      <c r="E100" s="3">
        <f>+E97+D100-C100</f>
        <v>17250</v>
      </c>
    </row>
    <row r="102" spans="1:6" x14ac:dyDescent="0.2">
      <c r="A102" t="s">
        <v>47</v>
      </c>
      <c r="C102" s="3"/>
      <c r="D102" s="3">
        <f>+C103</f>
        <v>7800</v>
      </c>
    </row>
    <row r="103" spans="1:6" x14ac:dyDescent="0.2">
      <c r="A103" t="s">
        <v>48</v>
      </c>
      <c r="C103" s="3">
        <f>+E87</f>
        <v>7800</v>
      </c>
      <c r="D103" s="3"/>
      <c r="E103" s="3">
        <f>+E100+D103-C103</f>
        <v>9450</v>
      </c>
    </row>
    <row r="104" spans="1:6" x14ac:dyDescent="0.2">
      <c r="C104" s="3"/>
      <c r="D104" s="3"/>
    </row>
    <row r="105" spans="1:6" x14ac:dyDescent="0.2">
      <c r="A105" t="s">
        <v>47</v>
      </c>
      <c r="C105" s="3"/>
      <c r="D105" s="3">
        <f>+F87</f>
        <v>9450</v>
      </c>
    </row>
    <row r="106" spans="1:6" x14ac:dyDescent="0.2">
      <c r="A106" t="s">
        <v>48</v>
      </c>
      <c r="C106" s="3">
        <f>+D105</f>
        <v>9450</v>
      </c>
      <c r="D106" s="3"/>
      <c r="E106" s="3">
        <f>+E103+D106-C106</f>
        <v>0</v>
      </c>
    </row>
    <row r="107" spans="1:6" ht="15" thickBot="1" x14ac:dyDescent="0.25"/>
    <row r="108" spans="1:6" ht="15" x14ac:dyDescent="0.25">
      <c r="A108" s="38" t="s">
        <v>42</v>
      </c>
      <c r="B108" s="39"/>
      <c r="C108" s="39"/>
      <c r="D108" s="39"/>
      <c r="E108" s="39"/>
      <c r="F108" s="40"/>
    </row>
    <row r="109" spans="1:6" ht="15" x14ac:dyDescent="0.25">
      <c r="A109" s="41"/>
      <c r="B109" s="42" t="s">
        <v>16</v>
      </c>
      <c r="C109" s="42" t="s">
        <v>17</v>
      </c>
      <c r="D109" s="42" t="s">
        <v>18</v>
      </c>
      <c r="E109" s="42" t="s">
        <v>19</v>
      </c>
      <c r="F109" s="43" t="s">
        <v>31</v>
      </c>
    </row>
    <row r="110" spans="1:6" ht="15" x14ac:dyDescent="0.25">
      <c r="A110" s="44" t="s">
        <v>41</v>
      </c>
      <c r="B110" s="45">
        <f>+B84</f>
        <v>47250</v>
      </c>
      <c r="C110" s="45">
        <f>+C84</f>
        <v>113400</v>
      </c>
      <c r="D110" s="45">
        <f>+D84</f>
        <v>113400</v>
      </c>
      <c r="E110" s="45">
        <f>+E84</f>
        <v>113400</v>
      </c>
      <c r="F110" s="46">
        <f>+F84</f>
        <v>66150</v>
      </c>
    </row>
    <row r="111" spans="1:6" x14ac:dyDescent="0.2">
      <c r="A111" s="41"/>
      <c r="B111" s="47"/>
      <c r="C111" s="47"/>
      <c r="D111" s="47"/>
      <c r="E111" s="47"/>
      <c r="F111" s="48"/>
    </row>
    <row r="112" spans="1:6" ht="15" x14ac:dyDescent="0.25">
      <c r="A112" s="44" t="s">
        <v>43</v>
      </c>
      <c r="B112" s="49">
        <f>SUM(C30:C34)</f>
        <v>50000</v>
      </c>
      <c r="C112" s="49">
        <f>SUM(C35:C46)</f>
        <v>130000</v>
      </c>
      <c r="D112" s="49">
        <f>SUM(C47:C58)</f>
        <v>154000</v>
      </c>
      <c r="E112" s="49">
        <f>SUM(C59:C70)</f>
        <v>188000</v>
      </c>
      <c r="F112" s="50">
        <f>SUM(C71:C77)</f>
        <v>126000</v>
      </c>
    </row>
    <row r="113" spans="1:7" ht="15" x14ac:dyDescent="0.25">
      <c r="A113" s="44" t="s">
        <v>44</v>
      </c>
      <c r="B113" s="47">
        <f>-B82</f>
        <v>-67500</v>
      </c>
      <c r="C113" s="47">
        <f>-C82</f>
        <v>-162000</v>
      </c>
      <c r="D113" s="47">
        <f>-D82</f>
        <v>-162000</v>
      </c>
      <c r="E113" s="47">
        <f>-E82</f>
        <v>-162000</v>
      </c>
      <c r="F113" s="48">
        <f>-F82</f>
        <v>-94500</v>
      </c>
      <c r="G113" s="3"/>
    </row>
    <row r="114" spans="1:7" x14ac:dyDescent="0.2">
      <c r="A114" s="51"/>
      <c r="B114" s="52"/>
      <c r="C114" s="52"/>
      <c r="D114" s="52"/>
      <c r="E114" s="52"/>
      <c r="F114" s="53"/>
    </row>
    <row r="115" spans="1:7" ht="15" x14ac:dyDescent="0.25">
      <c r="A115" s="44" t="s">
        <v>40</v>
      </c>
      <c r="B115" s="45">
        <f>SUM(B110:B113)</f>
        <v>29750</v>
      </c>
      <c r="C115" s="45">
        <f t="shared" ref="C115:F115" si="15">SUM(C110:C113)</f>
        <v>81400</v>
      </c>
      <c r="D115" s="45">
        <f t="shared" si="15"/>
        <v>105400</v>
      </c>
      <c r="E115" s="45">
        <f t="shared" si="15"/>
        <v>139400</v>
      </c>
      <c r="F115" s="46">
        <f t="shared" si="15"/>
        <v>97650</v>
      </c>
    </row>
    <row r="116" spans="1:7" ht="15.75" thickBot="1" x14ac:dyDescent="0.3">
      <c r="A116" s="54" t="s">
        <v>45</v>
      </c>
      <c r="B116" s="55">
        <f>-+B115*$G$27</f>
        <v>-8925</v>
      </c>
      <c r="C116" s="55">
        <f>-+C115*$G$27</f>
        <v>-24420</v>
      </c>
      <c r="D116" s="55">
        <f>-+D115*$G$27</f>
        <v>-31620</v>
      </c>
      <c r="E116" s="55">
        <f>-+E115*$G$27</f>
        <v>-41820</v>
      </c>
      <c r="F116" s="56">
        <f>-+F115*$G$27</f>
        <v>-29295</v>
      </c>
    </row>
    <row r="119" spans="1:7" x14ac:dyDescent="0.2">
      <c r="A119" t="s">
        <v>52</v>
      </c>
    </row>
    <row r="121" spans="1:7" x14ac:dyDescent="0.2">
      <c r="A121" t="s">
        <v>53</v>
      </c>
      <c r="B121" s="37" t="s">
        <v>49</v>
      </c>
      <c r="C121" s="37" t="s">
        <v>50</v>
      </c>
      <c r="D121" s="37" t="s">
        <v>51</v>
      </c>
    </row>
    <row r="122" spans="1:7" x14ac:dyDescent="0.2">
      <c r="A122" s="61" t="s">
        <v>55</v>
      </c>
      <c r="B122" s="58">
        <f>+B30</f>
        <v>13500</v>
      </c>
      <c r="C122" s="61"/>
    </row>
    <row r="123" spans="1:7" x14ac:dyDescent="0.2">
      <c r="A123" s="59" t="s">
        <v>56</v>
      </c>
      <c r="B123" s="59"/>
      <c r="C123" s="60">
        <f>+B122-C124</f>
        <v>3500</v>
      </c>
      <c r="D123" s="3">
        <f>+C123</f>
        <v>3500</v>
      </c>
    </row>
    <row r="124" spans="1:7" x14ac:dyDescent="0.2">
      <c r="A124" s="61" t="s">
        <v>54</v>
      </c>
      <c r="B124" s="61"/>
      <c r="C124" s="58">
        <f>+C30</f>
        <v>10000</v>
      </c>
    </row>
    <row r="126" spans="1:7" x14ac:dyDescent="0.2">
      <c r="A126" t="s">
        <v>57</v>
      </c>
      <c r="B126" s="37" t="s">
        <v>49</v>
      </c>
      <c r="C126" s="37" t="s">
        <v>50</v>
      </c>
    </row>
    <row r="127" spans="1:7" x14ac:dyDescent="0.2">
      <c r="A127" t="s">
        <v>55</v>
      </c>
      <c r="B127" s="3">
        <f>+B35</f>
        <v>13500</v>
      </c>
    </row>
    <row r="128" spans="1:7" x14ac:dyDescent="0.2">
      <c r="A128" s="59" t="s">
        <v>56</v>
      </c>
      <c r="B128" s="59"/>
      <c r="C128" s="60">
        <f>+B127-C129</f>
        <v>3500</v>
      </c>
      <c r="D128" s="60">
        <f>+D123+C128</f>
        <v>7000</v>
      </c>
    </row>
    <row r="129" spans="1:4" x14ac:dyDescent="0.2">
      <c r="A129" t="s">
        <v>54</v>
      </c>
      <c r="C129" s="3">
        <f>+C124</f>
        <v>10000</v>
      </c>
      <c r="D129" s="59"/>
    </row>
    <row r="130" spans="1:4" x14ac:dyDescent="0.2">
      <c r="D130" s="59"/>
    </row>
    <row r="131" spans="1:4" x14ac:dyDescent="0.2">
      <c r="A131" t="s">
        <v>58</v>
      </c>
      <c r="B131" s="37" t="s">
        <v>49</v>
      </c>
      <c r="C131" s="37" t="s">
        <v>50</v>
      </c>
      <c r="D131" s="59"/>
    </row>
    <row r="132" spans="1:4" x14ac:dyDescent="0.2">
      <c r="A132" t="s">
        <v>55</v>
      </c>
      <c r="B132" s="3">
        <f>+B40</f>
        <v>13500</v>
      </c>
      <c r="D132" s="59"/>
    </row>
    <row r="133" spans="1:4" x14ac:dyDescent="0.2">
      <c r="A133" s="59" t="s">
        <v>56</v>
      </c>
      <c r="B133" s="59"/>
      <c r="C133" s="60">
        <f>+B132-C134</f>
        <v>3500</v>
      </c>
      <c r="D133" s="60">
        <f>+D128+C133</f>
        <v>10500</v>
      </c>
    </row>
    <row r="134" spans="1:4" x14ac:dyDescent="0.2">
      <c r="A134" t="s">
        <v>54</v>
      </c>
      <c r="C134" s="3">
        <f>+C129</f>
        <v>10000</v>
      </c>
      <c r="D134" s="59"/>
    </row>
    <row r="135" spans="1:4" x14ac:dyDescent="0.2">
      <c r="D135" s="59"/>
    </row>
    <row r="136" spans="1:4" x14ac:dyDescent="0.2">
      <c r="A136" t="s">
        <v>59</v>
      </c>
      <c r="B136" s="37" t="s">
        <v>49</v>
      </c>
      <c r="C136" s="37" t="s">
        <v>50</v>
      </c>
      <c r="D136" s="59"/>
    </row>
    <row r="137" spans="1:4" x14ac:dyDescent="0.2">
      <c r="A137" t="s">
        <v>55</v>
      </c>
      <c r="B137" s="3">
        <f>+B45</f>
        <v>13500</v>
      </c>
      <c r="D137" s="59"/>
    </row>
    <row r="138" spans="1:4" x14ac:dyDescent="0.2">
      <c r="A138" s="59" t="s">
        <v>56</v>
      </c>
      <c r="B138" s="59"/>
      <c r="C138" s="60">
        <f>+B137-C139</f>
        <v>3500</v>
      </c>
      <c r="D138" s="60">
        <f>+D133+C138</f>
        <v>14000</v>
      </c>
    </row>
    <row r="139" spans="1:4" x14ac:dyDescent="0.2">
      <c r="A139" t="s">
        <v>54</v>
      </c>
      <c r="C139" s="3">
        <f>+C134</f>
        <v>10000</v>
      </c>
      <c r="D139" s="59"/>
    </row>
    <row r="140" spans="1:4" x14ac:dyDescent="0.2">
      <c r="D140" s="59"/>
    </row>
    <row r="141" spans="1:4" x14ac:dyDescent="0.2">
      <c r="A141" t="s">
        <v>60</v>
      </c>
      <c r="B141" s="37" t="s">
        <v>49</v>
      </c>
      <c r="C141" s="37" t="s">
        <v>50</v>
      </c>
      <c r="D141" s="59"/>
    </row>
    <row r="142" spans="1:4" x14ac:dyDescent="0.2">
      <c r="A142" t="s">
        <v>55</v>
      </c>
      <c r="B142" s="3">
        <f>+B50</f>
        <v>13500</v>
      </c>
      <c r="D142" s="59"/>
    </row>
    <row r="143" spans="1:4" x14ac:dyDescent="0.2">
      <c r="A143" s="62" t="s">
        <v>56</v>
      </c>
      <c r="B143" s="62"/>
      <c r="C143" s="63">
        <f>+B142-C144</f>
        <v>3500</v>
      </c>
      <c r="D143" s="60">
        <f>+D138+C143</f>
        <v>17500</v>
      </c>
    </row>
    <row r="144" spans="1:4" x14ac:dyDescent="0.2">
      <c r="A144" t="s">
        <v>54</v>
      </c>
      <c r="C144" s="3">
        <f>+C139</f>
        <v>10000</v>
      </c>
    </row>
    <row r="147" spans="1:5" x14ac:dyDescent="0.2">
      <c r="A147" s="65"/>
      <c r="B147" s="66" t="s">
        <v>61</v>
      </c>
      <c r="C147" s="66" t="s">
        <v>62</v>
      </c>
      <c r="D147" s="66" t="s">
        <v>63</v>
      </c>
      <c r="E147" s="66" t="s">
        <v>64</v>
      </c>
    </row>
    <row r="148" spans="1:5" x14ac:dyDescent="0.2">
      <c r="A148" s="59" t="s">
        <v>56</v>
      </c>
      <c r="B148" s="3">
        <f>+D143</f>
        <v>17500</v>
      </c>
      <c r="C148">
        <v>0</v>
      </c>
      <c r="D148" s="3">
        <f>+B148-C148</f>
        <v>17500</v>
      </c>
      <c r="E148" s="29">
        <f>+D148*0.3</f>
        <v>5250</v>
      </c>
    </row>
    <row r="150" spans="1:5" ht="15" x14ac:dyDescent="0.25">
      <c r="A150" s="1" t="s">
        <v>65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2025-09-15T16:30:01Z</dcterms:created>
  <dcterms:modified xsi:type="dcterms:W3CDTF">2025-09-15T17:30:25Z</dcterms:modified>
</cp:coreProperties>
</file>