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58144AA2-EB0C-4264-ABB9-3CADABCE0A72}" xr6:coauthVersionLast="47" xr6:coauthVersionMax="47" xr10:uidLastSave="{00000000-0000-0000-0000-000000000000}"/>
  <bookViews>
    <workbookView xWindow="-120" yWindow="-120" windowWidth="29040" windowHeight="15720" activeTab="1" xr2:uid="{9C003954-E5BB-4D89-B90E-E3D1BD451146}"/>
  </bookViews>
  <sheets>
    <sheet name="19-sep-1" sheetId="1" r:id="rId1"/>
    <sheet name="19-sep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4" i="2" l="1"/>
  <c r="D161" i="2"/>
  <c r="C160" i="2" s="1"/>
  <c r="E154" i="2"/>
  <c r="F154" i="2"/>
  <c r="G154" i="2"/>
  <c r="H154" i="2"/>
  <c r="H114" i="2"/>
  <c r="H152" i="2" s="1"/>
  <c r="G114" i="2"/>
  <c r="G152" i="2" s="1"/>
  <c r="F114" i="2"/>
  <c r="F152" i="2" s="1"/>
  <c r="E114" i="2"/>
  <c r="E152" i="2" s="1"/>
  <c r="D114" i="2"/>
  <c r="D152" i="2" s="1"/>
  <c r="D84" i="2"/>
  <c r="E84" i="2" s="1"/>
  <c r="F84" i="2" s="1"/>
  <c r="G84" i="2" s="1"/>
  <c r="H84" i="2" s="1"/>
  <c r="H118" i="2" s="1"/>
  <c r="D10" i="2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C7" i="2"/>
  <c r="G5" i="2" s="1"/>
  <c r="H6" i="2" s="1"/>
  <c r="B10" i="2" s="1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B87" i="1"/>
  <c r="E148" i="1"/>
  <c r="D148" i="1"/>
  <c r="D128" i="1"/>
  <c r="D133" i="1" s="1"/>
  <c r="D138" i="1" s="1"/>
  <c r="D143" i="1" s="1"/>
  <c r="B148" i="1" s="1"/>
  <c r="D123" i="1"/>
  <c r="C144" i="1"/>
  <c r="B142" i="1"/>
  <c r="C143" i="1" s="1"/>
  <c r="C139" i="1"/>
  <c r="C138" i="1"/>
  <c r="B137" i="1"/>
  <c r="C134" i="1"/>
  <c r="B132" i="1"/>
  <c r="C133" i="1" s="1"/>
  <c r="C129" i="1"/>
  <c r="C128" i="1" s="1"/>
  <c r="B127" i="1"/>
  <c r="C123" i="1"/>
  <c r="B122" i="1"/>
  <c r="C124" i="1"/>
  <c r="C66" i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54" i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42" i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30" i="1"/>
  <c r="A31" i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C26" i="1"/>
  <c r="B30" i="1" s="1"/>
  <c r="D118" i="2" l="1"/>
  <c r="E118" i="2"/>
  <c r="F118" i="2"/>
  <c r="G118" i="2"/>
  <c r="D82" i="2"/>
  <c r="D73" i="2"/>
  <c r="G10" i="2"/>
  <c r="C10" i="2"/>
  <c r="F112" i="1"/>
  <c r="D30" i="1"/>
  <c r="C53" i="1"/>
  <c r="D112" i="1" s="1"/>
  <c r="C41" i="1"/>
  <c r="C31" i="1"/>
  <c r="C65" i="1"/>
  <c r="E112" i="1" s="1"/>
  <c r="B31" i="1"/>
  <c r="E10" i="2" l="1"/>
  <c r="B11" i="2" s="1"/>
  <c r="H10" i="2"/>
  <c r="F11" i="2" s="1"/>
  <c r="E73" i="2"/>
  <c r="G11" i="2"/>
  <c r="G12" i="2" s="1"/>
  <c r="G13" i="2" s="1"/>
  <c r="H11" i="2"/>
  <c r="F12" i="2" s="1"/>
  <c r="H12" i="2" s="1"/>
  <c r="F13" i="2" s="1"/>
  <c r="H13" i="2" s="1"/>
  <c r="F14" i="2" s="1"/>
  <c r="C11" i="2"/>
  <c r="E11" i="2" s="1"/>
  <c r="B12" i="2" s="1"/>
  <c r="C12" i="2" s="1"/>
  <c r="E12" i="2" s="1"/>
  <c r="B13" i="2" s="1"/>
  <c r="C32" i="1"/>
  <c r="C33" i="1" s="1"/>
  <c r="C34" i="1" s="1"/>
  <c r="C35" i="1" s="1"/>
  <c r="F30" i="1"/>
  <c r="E30" i="1"/>
  <c r="B32" i="1"/>
  <c r="D31" i="1"/>
  <c r="F31" i="1" s="1"/>
  <c r="G14" i="2" l="1"/>
  <c r="G15" i="2" s="1"/>
  <c r="G16" i="2" s="1"/>
  <c r="G17" i="2" s="1"/>
  <c r="G18" i="2" s="1"/>
  <c r="F73" i="2"/>
  <c r="C13" i="2"/>
  <c r="E13" i="2"/>
  <c r="B14" i="2" s="1"/>
  <c r="C36" i="1"/>
  <c r="C37" i="1" s="1"/>
  <c r="C38" i="1" s="1"/>
  <c r="C39" i="1" s="1"/>
  <c r="C40" i="1" s="1"/>
  <c r="B112" i="1"/>
  <c r="B33" i="1"/>
  <c r="D32" i="1"/>
  <c r="G30" i="1"/>
  <c r="E31" i="1"/>
  <c r="H14" i="2" l="1"/>
  <c r="F15" i="2" s="1"/>
  <c r="H15" i="2" s="1"/>
  <c r="F16" i="2" s="1"/>
  <c r="H16" i="2" s="1"/>
  <c r="F17" i="2" s="1"/>
  <c r="H17" i="2" s="1"/>
  <c r="F18" i="2" s="1"/>
  <c r="H18" i="2" s="1"/>
  <c r="F19" i="2" s="1"/>
  <c r="G73" i="2"/>
  <c r="G19" i="2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C14" i="2"/>
  <c r="E14" i="2"/>
  <c r="B15" i="2" s="1"/>
  <c r="C15" i="2" s="1"/>
  <c r="E15" i="2" s="1"/>
  <c r="B16" i="2" s="1"/>
  <c r="C112" i="1"/>
  <c r="C78" i="1"/>
  <c r="G31" i="1"/>
  <c r="E32" i="1"/>
  <c r="F32" i="1"/>
  <c r="B34" i="1"/>
  <c r="B82" i="1" s="1"/>
  <c r="B113" i="1" s="1"/>
  <c r="D33" i="1"/>
  <c r="F33" i="1" s="1"/>
  <c r="H73" i="2" l="1"/>
  <c r="D76" i="2"/>
  <c r="D117" i="2" s="1"/>
  <c r="H19" i="2"/>
  <c r="F20" i="2" s="1"/>
  <c r="H20" i="2" s="1"/>
  <c r="F21" i="2" s="1"/>
  <c r="H21" i="2" s="1"/>
  <c r="F22" i="2" s="1"/>
  <c r="H22" i="2" s="1"/>
  <c r="F23" i="2" s="1"/>
  <c r="H23" i="2" s="1"/>
  <c r="F24" i="2" s="1"/>
  <c r="H24" i="2" s="1"/>
  <c r="F25" i="2" s="1"/>
  <c r="H25" i="2" s="1"/>
  <c r="F26" i="2" s="1"/>
  <c r="H26" i="2" s="1"/>
  <c r="F27" i="2" s="1"/>
  <c r="H27" i="2" s="1"/>
  <c r="F28" i="2" s="1"/>
  <c r="H28" i="2" s="1"/>
  <c r="F29" i="2" s="1"/>
  <c r="H29" i="2" s="1"/>
  <c r="F30" i="2" s="1"/>
  <c r="H30" i="2" s="1"/>
  <c r="F31" i="2" s="1"/>
  <c r="H31" i="2" s="1"/>
  <c r="F32" i="2" s="1"/>
  <c r="H32" i="2" s="1"/>
  <c r="F33" i="2" s="1"/>
  <c r="H33" i="2" s="1"/>
  <c r="F34" i="2" s="1"/>
  <c r="H34" i="2" s="1"/>
  <c r="F35" i="2" s="1"/>
  <c r="H35" i="2" s="1"/>
  <c r="F36" i="2" s="1"/>
  <c r="H36" i="2" s="1"/>
  <c r="F37" i="2" s="1"/>
  <c r="H37" i="2" s="1"/>
  <c r="F38" i="2" s="1"/>
  <c r="H38" i="2" s="1"/>
  <c r="F39" i="2" s="1"/>
  <c r="H39" i="2" s="1"/>
  <c r="F40" i="2" s="1"/>
  <c r="H40" i="2" s="1"/>
  <c r="F41" i="2" s="1"/>
  <c r="H41" i="2" s="1"/>
  <c r="F42" i="2" s="1"/>
  <c r="H42" i="2" s="1"/>
  <c r="F43" i="2" s="1"/>
  <c r="H43" i="2" s="1"/>
  <c r="F44" i="2" s="1"/>
  <c r="H44" i="2" s="1"/>
  <c r="F45" i="2" s="1"/>
  <c r="H45" i="2" s="1"/>
  <c r="F46" i="2" s="1"/>
  <c r="H46" i="2" s="1"/>
  <c r="F47" i="2" s="1"/>
  <c r="H47" i="2" s="1"/>
  <c r="F48" i="2" s="1"/>
  <c r="H48" i="2" s="1"/>
  <c r="F49" i="2" s="1"/>
  <c r="H49" i="2" s="1"/>
  <c r="F50" i="2" s="1"/>
  <c r="H50" i="2" s="1"/>
  <c r="F51" i="2" s="1"/>
  <c r="H51" i="2" s="1"/>
  <c r="F52" i="2" s="1"/>
  <c r="H52" i="2" s="1"/>
  <c r="F53" i="2" s="1"/>
  <c r="H53" i="2" s="1"/>
  <c r="F54" i="2" s="1"/>
  <c r="H54" i="2" s="1"/>
  <c r="F55" i="2" s="1"/>
  <c r="H55" i="2" s="1"/>
  <c r="F56" i="2" s="1"/>
  <c r="H56" i="2" s="1"/>
  <c r="F57" i="2" s="1"/>
  <c r="H57" i="2" s="1"/>
  <c r="F58" i="2" s="1"/>
  <c r="H58" i="2" s="1"/>
  <c r="F59" i="2" s="1"/>
  <c r="H59" i="2" s="1"/>
  <c r="F60" i="2" s="1"/>
  <c r="H60" i="2" s="1"/>
  <c r="F61" i="2" s="1"/>
  <c r="H61" i="2" s="1"/>
  <c r="F62" i="2" s="1"/>
  <c r="H62" i="2" s="1"/>
  <c r="F63" i="2" s="1"/>
  <c r="H63" i="2" s="1"/>
  <c r="F64" i="2" s="1"/>
  <c r="H64" i="2" s="1"/>
  <c r="F65" i="2" s="1"/>
  <c r="H65" i="2" s="1"/>
  <c r="F66" i="2" s="1"/>
  <c r="H66" i="2" s="1"/>
  <c r="F67" i="2" s="1"/>
  <c r="H67" i="2" s="1"/>
  <c r="F68" i="2" s="1"/>
  <c r="H68" i="2" s="1"/>
  <c r="F69" i="2" s="1"/>
  <c r="H69" i="2" s="1"/>
  <c r="C16" i="2"/>
  <c r="E16" i="2" s="1"/>
  <c r="B17" i="2" s="1"/>
  <c r="C17" i="2" s="1"/>
  <c r="E17" i="2" s="1"/>
  <c r="B18" i="2" s="1"/>
  <c r="C18" i="2" s="1"/>
  <c r="E18" i="2" s="1"/>
  <c r="B19" i="2" s="1"/>
  <c r="C19" i="2" s="1"/>
  <c r="E19" i="2" s="1"/>
  <c r="B20" i="2" s="1"/>
  <c r="C20" i="2" s="1"/>
  <c r="E20" i="2" s="1"/>
  <c r="B21" i="2" s="1"/>
  <c r="B83" i="1"/>
  <c r="B84" i="1" s="1"/>
  <c r="B35" i="1"/>
  <c r="D34" i="1"/>
  <c r="F34" i="1" s="1"/>
  <c r="E33" i="1"/>
  <c r="G32" i="1"/>
  <c r="D77" i="2" l="1"/>
  <c r="E76" i="2"/>
  <c r="C21" i="2"/>
  <c r="B36" i="1"/>
  <c r="D35" i="1"/>
  <c r="F35" i="1" s="1"/>
  <c r="B110" i="1"/>
  <c r="B115" i="1" s="1"/>
  <c r="G33" i="1"/>
  <c r="E34" i="1"/>
  <c r="F76" i="2" l="1"/>
  <c r="E117" i="2"/>
  <c r="E21" i="2"/>
  <c r="B22" i="2" s="1"/>
  <c r="D83" i="2"/>
  <c r="E75" i="2"/>
  <c r="E77" i="2" s="1"/>
  <c r="D78" i="2"/>
  <c r="D88" i="2" s="1"/>
  <c r="C22" i="2"/>
  <c r="E22" i="2"/>
  <c r="B23" i="2" s="1"/>
  <c r="C93" i="1"/>
  <c r="D94" i="1" s="1"/>
  <c r="E94" i="1" s="1"/>
  <c r="B116" i="1"/>
  <c r="B86" i="1" s="1"/>
  <c r="B90" i="1" s="1"/>
  <c r="E35" i="1"/>
  <c r="G34" i="1"/>
  <c r="B37" i="1"/>
  <c r="D36" i="1"/>
  <c r="G76" i="2" l="1"/>
  <c r="F117" i="2"/>
  <c r="D85" i="2"/>
  <c r="D116" i="2"/>
  <c r="D120" i="2" s="1"/>
  <c r="D121" i="2" s="1"/>
  <c r="D153" i="2" s="1"/>
  <c r="E82" i="2"/>
  <c r="D87" i="2"/>
  <c r="D89" i="2" s="1"/>
  <c r="D90" i="2" s="1"/>
  <c r="D91" i="2" s="1"/>
  <c r="D94" i="2" s="1"/>
  <c r="F75" i="2"/>
  <c r="F77" i="2" s="1"/>
  <c r="E78" i="2"/>
  <c r="E88" i="2" s="1"/>
  <c r="C23" i="2"/>
  <c r="E23" i="2"/>
  <c r="B24" i="2" s="1"/>
  <c r="C24" i="2" s="1"/>
  <c r="E24" i="2" s="1"/>
  <c r="B25" i="2" s="1"/>
  <c r="C25" i="2" s="1"/>
  <c r="E25" i="2" s="1"/>
  <c r="B26" i="2" s="1"/>
  <c r="B88" i="1"/>
  <c r="E36" i="1"/>
  <c r="G35" i="1"/>
  <c r="F36" i="1"/>
  <c r="B38" i="1"/>
  <c r="D37" i="1"/>
  <c r="F37" i="1" s="1"/>
  <c r="D155" i="2" l="1"/>
  <c r="D157" i="2"/>
  <c r="D124" i="2"/>
  <c r="E125" i="2" s="1"/>
  <c r="H76" i="2"/>
  <c r="H117" i="2" s="1"/>
  <c r="G117" i="2"/>
  <c r="E95" i="2"/>
  <c r="F94" i="2"/>
  <c r="G75" i="2"/>
  <c r="G77" i="2" s="1"/>
  <c r="F78" i="2"/>
  <c r="F88" i="2" s="1"/>
  <c r="C26" i="2"/>
  <c r="E26" i="2"/>
  <c r="B27" i="2" s="1"/>
  <c r="C27" i="2" s="1"/>
  <c r="E27" i="2" s="1"/>
  <c r="B28" i="2" s="1"/>
  <c r="B39" i="1"/>
  <c r="D38" i="1"/>
  <c r="F38" i="1" s="1"/>
  <c r="E37" i="1"/>
  <c r="G36" i="1"/>
  <c r="H75" i="2" l="1"/>
  <c r="H77" i="2" s="1"/>
  <c r="H78" i="2" s="1"/>
  <c r="H88" i="2" s="1"/>
  <c r="G78" i="2"/>
  <c r="G88" i="2" s="1"/>
  <c r="C28" i="2"/>
  <c r="E28" i="2" s="1"/>
  <c r="B29" i="2" s="1"/>
  <c r="C29" i="2" s="1"/>
  <c r="E29" i="2" s="1"/>
  <c r="B30" i="2" s="1"/>
  <c r="B40" i="1"/>
  <c r="D39" i="1"/>
  <c r="F39" i="1" s="1"/>
  <c r="E38" i="1"/>
  <c r="G37" i="1"/>
  <c r="C30" i="2" l="1"/>
  <c r="E30" i="2" s="1"/>
  <c r="B31" i="2" s="1"/>
  <c r="E39" i="1"/>
  <c r="G38" i="1"/>
  <c r="B41" i="1"/>
  <c r="D40" i="1"/>
  <c r="F40" i="1" s="1"/>
  <c r="C31" i="2" l="1"/>
  <c r="E31" i="2" s="1"/>
  <c r="B32" i="2" s="1"/>
  <c r="B42" i="1"/>
  <c r="D41" i="1"/>
  <c r="F41" i="1" s="1"/>
  <c r="E40" i="1"/>
  <c r="G39" i="1"/>
  <c r="C32" i="2" l="1"/>
  <c r="E32" i="2" s="1"/>
  <c r="B33" i="2" s="1"/>
  <c r="E41" i="1"/>
  <c r="G40" i="1"/>
  <c r="B43" i="1"/>
  <c r="D42" i="1"/>
  <c r="F42" i="1" s="1"/>
  <c r="C33" i="2" l="1"/>
  <c r="B44" i="1"/>
  <c r="D43" i="1"/>
  <c r="F43" i="1" s="1"/>
  <c r="E42" i="1"/>
  <c r="G41" i="1"/>
  <c r="E33" i="2" l="1"/>
  <c r="B34" i="2" s="1"/>
  <c r="E83" i="2"/>
  <c r="C34" i="2"/>
  <c r="E34" i="2"/>
  <c r="B35" i="2" s="1"/>
  <c r="E43" i="1"/>
  <c r="G42" i="1"/>
  <c r="B45" i="1"/>
  <c r="D44" i="1"/>
  <c r="F44" i="1" s="1"/>
  <c r="E85" i="2" l="1"/>
  <c r="E116" i="2"/>
  <c r="E120" i="2" s="1"/>
  <c r="E121" i="2" s="1"/>
  <c r="E153" i="2" s="1"/>
  <c r="F82" i="2"/>
  <c r="E87" i="2"/>
  <c r="E89" i="2" s="1"/>
  <c r="E90" i="2" s="1"/>
  <c r="E91" i="2" s="1"/>
  <c r="D97" i="2" s="1"/>
  <c r="C35" i="2"/>
  <c r="E35" i="2" s="1"/>
  <c r="B36" i="2" s="1"/>
  <c r="G43" i="1"/>
  <c r="E44" i="1"/>
  <c r="B46" i="1"/>
  <c r="D45" i="1"/>
  <c r="F45" i="1" s="1"/>
  <c r="E155" i="2" l="1"/>
  <c r="E157" i="2"/>
  <c r="D127" i="2"/>
  <c r="E128" i="2" s="1"/>
  <c r="E98" i="2"/>
  <c r="F97" i="2"/>
  <c r="C36" i="2"/>
  <c r="E36" i="2"/>
  <c r="B37" i="2" s="1"/>
  <c r="C37" i="2" s="1"/>
  <c r="E37" i="2" s="1"/>
  <c r="B38" i="2" s="1"/>
  <c r="B47" i="1"/>
  <c r="D46" i="1"/>
  <c r="F46" i="1" s="1"/>
  <c r="G44" i="1"/>
  <c r="E45" i="1"/>
  <c r="C38" i="2" l="1"/>
  <c r="E38" i="2" s="1"/>
  <c r="B39" i="2" s="1"/>
  <c r="C39" i="2" s="1"/>
  <c r="E39" i="2" s="1"/>
  <c r="B40" i="2" s="1"/>
  <c r="C87" i="1"/>
  <c r="G45" i="1"/>
  <c r="E46" i="1"/>
  <c r="B48" i="1"/>
  <c r="D47" i="1"/>
  <c r="F47" i="1" s="1"/>
  <c r="C40" i="2" l="1"/>
  <c r="E40" i="2" s="1"/>
  <c r="B41" i="2" s="1"/>
  <c r="C96" i="1"/>
  <c r="D97" i="1" s="1"/>
  <c r="E97" i="1" s="1"/>
  <c r="B49" i="1"/>
  <c r="D48" i="1"/>
  <c r="F48" i="1" s="1"/>
  <c r="G46" i="1"/>
  <c r="E47" i="1"/>
  <c r="C41" i="2" l="1"/>
  <c r="E41" i="2"/>
  <c r="B42" i="2" s="1"/>
  <c r="C42" i="2"/>
  <c r="E42" i="2"/>
  <c r="B43" i="2" s="1"/>
  <c r="G47" i="1"/>
  <c r="E48" i="1"/>
  <c r="B50" i="1"/>
  <c r="D49" i="1"/>
  <c r="F49" i="1" s="1"/>
  <c r="C43" i="2" l="1"/>
  <c r="E43" i="2" s="1"/>
  <c r="B44" i="2" s="1"/>
  <c r="B51" i="1"/>
  <c r="D50" i="1"/>
  <c r="F50" i="1" s="1"/>
  <c r="G48" i="1"/>
  <c r="E49" i="1"/>
  <c r="C44" i="2" l="1"/>
  <c r="E44" i="2"/>
  <c r="B45" i="2" s="1"/>
  <c r="G49" i="1"/>
  <c r="E50" i="1"/>
  <c r="B52" i="1"/>
  <c r="D51" i="1"/>
  <c r="F51" i="1" s="1"/>
  <c r="C45" i="2" l="1"/>
  <c r="B53" i="1"/>
  <c r="D52" i="1"/>
  <c r="F52" i="1" s="1"/>
  <c r="E51" i="1"/>
  <c r="G50" i="1"/>
  <c r="E45" i="2" l="1"/>
  <c r="B46" i="2" s="1"/>
  <c r="F83" i="2"/>
  <c r="C46" i="2"/>
  <c r="E52" i="1"/>
  <c r="G51" i="1"/>
  <c r="B54" i="1"/>
  <c r="D53" i="1"/>
  <c r="F53" i="1" s="1"/>
  <c r="F85" i="2" l="1"/>
  <c r="F116" i="2"/>
  <c r="F120" i="2" s="1"/>
  <c r="F121" i="2" s="1"/>
  <c r="F153" i="2" s="1"/>
  <c r="G82" i="2"/>
  <c r="F87" i="2"/>
  <c r="F89" i="2" s="1"/>
  <c r="F90" i="2" s="1"/>
  <c r="F91" i="2" s="1"/>
  <c r="D100" i="2" s="1"/>
  <c r="E46" i="2"/>
  <c r="B47" i="2" s="1"/>
  <c r="C47" i="2" s="1"/>
  <c r="E47" i="2" s="1"/>
  <c r="B48" i="2" s="1"/>
  <c r="B55" i="1"/>
  <c r="D54" i="1"/>
  <c r="F54" i="1" s="1"/>
  <c r="E53" i="1"/>
  <c r="G52" i="1"/>
  <c r="F155" i="2" l="1"/>
  <c r="F157" i="2"/>
  <c r="D130" i="2"/>
  <c r="E131" i="2" s="1"/>
  <c r="E101" i="2"/>
  <c r="F100" i="2"/>
  <c r="C48" i="2"/>
  <c r="E48" i="2"/>
  <c r="B49" i="2" s="1"/>
  <c r="E54" i="1"/>
  <c r="G53" i="1"/>
  <c r="B56" i="1"/>
  <c r="D55" i="1"/>
  <c r="F55" i="1" s="1"/>
  <c r="C49" i="2" l="1"/>
  <c r="E49" i="2" s="1"/>
  <c r="B50" i="2" s="1"/>
  <c r="B57" i="1"/>
  <c r="D56" i="1"/>
  <c r="F56" i="1" s="1"/>
  <c r="E55" i="1"/>
  <c r="G54" i="1"/>
  <c r="C50" i="2" l="1"/>
  <c r="E50" i="2" s="1"/>
  <c r="B51" i="2" s="1"/>
  <c r="E56" i="1"/>
  <c r="G55" i="1"/>
  <c r="B58" i="1"/>
  <c r="D57" i="1"/>
  <c r="F57" i="1" s="1"/>
  <c r="C51" i="2" l="1"/>
  <c r="E51" i="2" s="1"/>
  <c r="B52" i="2" s="1"/>
  <c r="B59" i="1"/>
  <c r="D58" i="1"/>
  <c r="F58" i="1" s="1"/>
  <c r="E57" i="1"/>
  <c r="G56" i="1"/>
  <c r="C52" i="2" l="1"/>
  <c r="E52" i="2" s="1"/>
  <c r="B53" i="2" s="1"/>
  <c r="D87" i="1"/>
  <c r="E58" i="1"/>
  <c r="G57" i="1"/>
  <c r="B60" i="1"/>
  <c r="D59" i="1"/>
  <c r="F59" i="1" s="1"/>
  <c r="C53" i="2" l="1"/>
  <c r="E53" i="2" s="1"/>
  <c r="B54" i="2" s="1"/>
  <c r="C99" i="1"/>
  <c r="D100" i="1" s="1"/>
  <c r="E100" i="1" s="1"/>
  <c r="E59" i="1"/>
  <c r="G58" i="1"/>
  <c r="B61" i="1"/>
  <c r="D60" i="1"/>
  <c r="F60" i="1" s="1"/>
  <c r="C54" i="2" l="1"/>
  <c r="E54" i="2" s="1"/>
  <c r="B55" i="2" s="1"/>
  <c r="B62" i="1"/>
  <c r="D61" i="1"/>
  <c r="F61" i="1" s="1"/>
  <c r="E60" i="1"/>
  <c r="G59" i="1"/>
  <c r="C55" i="2" l="1"/>
  <c r="E55" i="2" s="1"/>
  <c r="B56" i="2" s="1"/>
  <c r="B63" i="1"/>
  <c r="D62" i="1"/>
  <c r="F62" i="1" s="1"/>
  <c r="E61" i="1"/>
  <c r="G60" i="1"/>
  <c r="C56" i="2" l="1"/>
  <c r="E56" i="2"/>
  <c r="B57" i="2" s="1"/>
  <c r="E62" i="1"/>
  <c r="G61" i="1"/>
  <c r="B64" i="1"/>
  <c r="D63" i="1"/>
  <c r="F63" i="1" s="1"/>
  <c r="C57" i="2" l="1"/>
  <c r="E63" i="1"/>
  <c r="G62" i="1"/>
  <c r="B65" i="1"/>
  <c r="D64" i="1"/>
  <c r="F64" i="1" s="1"/>
  <c r="E57" i="2" l="1"/>
  <c r="B58" i="2" s="1"/>
  <c r="G83" i="2"/>
  <c r="C58" i="2"/>
  <c r="E58" i="2"/>
  <c r="B59" i="2" s="1"/>
  <c r="B66" i="1"/>
  <c r="D65" i="1"/>
  <c r="F65" i="1" s="1"/>
  <c r="E64" i="1"/>
  <c r="G63" i="1"/>
  <c r="G85" i="2" l="1"/>
  <c r="G116" i="2"/>
  <c r="G120" i="2" s="1"/>
  <c r="G121" i="2" s="1"/>
  <c r="G153" i="2" s="1"/>
  <c r="H82" i="2"/>
  <c r="G87" i="2"/>
  <c r="G89" i="2" s="1"/>
  <c r="G90" i="2" s="1"/>
  <c r="G91" i="2" s="1"/>
  <c r="E103" i="2" s="1"/>
  <c r="C59" i="2"/>
  <c r="E59" i="2" s="1"/>
  <c r="B60" i="2" s="1"/>
  <c r="B67" i="1"/>
  <c r="D66" i="1"/>
  <c r="F66" i="1" s="1"/>
  <c r="E65" i="1"/>
  <c r="G64" i="1"/>
  <c r="G155" i="2" l="1"/>
  <c r="G157" i="2"/>
  <c r="D133" i="2"/>
  <c r="E134" i="2" s="1"/>
  <c r="D104" i="2"/>
  <c r="F103" i="2"/>
  <c r="C60" i="2"/>
  <c r="E60" i="2"/>
  <c r="B61" i="2" s="1"/>
  <c r="E66" i="1"/>
  <c r="G65" i="1"/>
  <c r="B68" i="1"/>
  <c r="D67" i="1"/>
  <c r="F67" i="1" s="1"/>
  <c r="C61" i="2" l="1"/>
  <c r="E61" i="2" s="1"/>
  <c r="B62" i="2" s="1"/>
  <c r="B69" i="1"/>
  <c r="D68" i="1"/>
  <c r="F68" i="1" s="1"/>
  <c r="E67" i="1"/>
  <c r="G66" i="1"/>
  <c r="C62" i="2" l="1"/>
  <c r="E62" i="2"/>
  <c r="B63" i="2" s="1"/>
  <c r="E68" i="1"/>
  <c r="G67" i="1"/>
  <c r="B70" i="1"/>
  <c r="D69" i="1"/>
  <c r="F69" i="1" s="1"/>
  <c r="C63" i="2" l="1"/>
  <c r="E63" i="2" s="1"/>
  <c r="B64" i="2" s="1"/>
  <c r="E69" i="1"/>
  <c r="G68" i="1"/>
  <c r="B71" i="1"/>
  <c r="D70" i="1"/>
  <c r="F70" i="1" s="1"/>
  <c r="C64" i="2" l="1"/>
  <c r="E64" i="2" s="1"/>
  <c r="B65" i="2" s="1"/>
  <c r="E87" i="1"/>
  <c r="C103" i="1" s="1"/>
  <c r="B72" i="1"/>
  <c r="D71" i="1"/>
  <c r="F71" i="1" s="1"/>
  <c r="E70" i="1"/>
  <c r="G69" i="1"/>
  <c r="C65" i="2" l="1"/>
  <c r="E65" i="2" s="1"/>
  <c r="B66" i="2" s="1"/>
  <c r="D102" i="1"/>
  <c r="E103" i="1"/>
  <c r="B73" i="1"/>
  <c r="D72" i="1"/>
  <c r="F72" i="1" s="1"/>
  <c r="E71" i="1"/>
  <c r="G70" i="1"/>
  <c r="C66" i="2" l="1"/>
  <c r="E66" i="2"/>
  <c r="B67" i="2" s="1"/>
  <c r="B74" i="1"/>
  <c r="D73" i="1"/>
  <c r="F73" i="1" s="1"/>
  <c r="E72" i="1"/>
  <c r="G71" i="1"/>
  <c r="C67" i="2" l="1"/>
  <c r="E67" i="2" s="1"/>
  <c r="B68" i="2" s="1"/>
  <c r="B75" i="1"/>
  <c r="D74" i="1"/>
  <c r="F74" i="1" s="1"/>
  <c r="E73" i="1"/>
  <c r="G72" i="1"/>
  <c r="C68" i="2" l="1"/>
  <c r="E68" i="2" s="1"/>
  <c r="B69" i="2" s="1"/>
  <c r="B76" i="1"/>
  <c r="D75" i="1"/>
  <c r="F75" i="1" s="1"/>
  <c r="E74" i="1"/>
  <c r="G73" i="1"/>
  <c r="C69" i="2" l="1"/>
  <c r="B77" i="1"/>
  <c r="D76" i="1"/>
  <c r="F76" i="1" s="1"/>
  <c r="E75" i="1"/>
  <c r="G74" i="1"/>
  <c r="E69" i="2" l="1"/>
  <c r="H83" i="2"/>
  <c r="F82" i="1"/>
  <c r="F113" i="1" s="1"/>
  <c r="C82" i="1"/>
  <c r="C113" i="1" s="1"/>
  <c r="D77" i="1"/>
  <c r="B78" i="1"/>
  <c r="E76" i="1"/>
  <c r="G75" i="1"/>
  <c r="H85" i="2" l="1"/>
  <c r="H87" i="2" s="1"/>
  <c r="H89" i="2" s="1"/>
  <c r="H90" i="2" s="1"/>
  <c r="H91" i="2" s="1"/>
  <c r="E106" i="2" s="1"/>
  <c r="H116" i="2"/>
  <c r="H120" i="2" s="1"/>
  <c r="H121" i="2" s="1"/>
  <c r="D107" i="2"/>
  <c r="F106" i="2"/>
  <c r="E77" i="1"/>
  <c r="G77" i="1" s="1"/>
  <c r="G76" i="1"/>
  <c r="F83" i="1"/>
  <c r="F84" i="1" s="1"/>
  <c r="F77" i="1"/>
  <c r="F87" i="1" s="1"/>
  <c r="D78" i="1"/>
  <c r="D82" i="1"/>
  <c r="D113" i="1" s="1"/>
  <c r="C83" i="1"/>
  <c r="C84" i="1" s="1"/>
  <c r="D136" i="2" l="1"/>
  <c r="E137" i="2" s="1"/>
  <c r="H153" i="2"/>
  <c r="D105" i="1"/>
  <c r="C106" i="1" s="1"/>
  <c r="E106" i="1" s="1"/>
  <c r="G87" i="1"/>
  <c r="F78" i="1"/>
  <c r="C110" i="1"/>
  <c r="C115" i="1" s="1"/>
  <c r="C116" i="1" s="1"/>
  <c r="C86" i="1" s="1"/>
  <c r="F110" i="1"/>
  <c r="F115" i="1" s="1"/>
  <c r="D83" i="1"/>
  <c r="D84" i="1" s="1"/>
  <c r="E82" i="1"/>
  <c r="E113" i="1" s="1"/>
  <c r="H155" i="2" l="1"/>
  <c r="H157" i="2"/>
  <c r="C88" i="1"/>
  <c r="C90" i="1"/>
  <c r="F116" i="1"/>
  <c r="F86" i="1" s="1"/>
  <c r="D110" i="1"/>
  <c r="D115" i="1" s="1"/>
  <c r="D116" i="1" s="1"/>
  <c r="D86" i="1" s="1"/>
  <c r="E83" i="1"/>
  <c r="E84" i="1" s="1"/>
  <c r="G82" i="1"/>
  <c r="D88" i="1" l="1"/>
  <c r="D90" i="1"/>
  <c r="F88" i="1"/>
  <c r="F90" i="1"/>
  <c r="E110" i="1"/>
  <c r="E115" i="1" s="1"/>
  <c r="E116" i="1" l="1"/>
  <c r="E86" i="1" s="1"/>
  <c r="E88" i="1" l="1"/>
  <c r="E90" i="1"/>
</calcChain>
</file>

<file path=xl/sharedStrings.xml><?xml version="1.0" encoding="utf-8"?>
<sst xmlns="http://schemas.openxmlformats.org/spreadsheetml/2006/main" count="244" uniqueCount="117">
  <si>
    <t>NIIF 16</t>
  </si>
  <si>
    <t>IMPUESTOS DIFERIDOS DE LA</t>
  </si>
  <si>
    <t>PARA ARRENDADORES EN ARRENDAMIENTOS OPERATIVOS</t>
  </si>
  <si>
    <t>CONTRATO 1</t>
  </si>
  <si>
    <t>Plazo</t>
  </si>
  <si>
    <t>meses</t>
  </si>
  <si>
    <t>Cobro</t>
  </si>
  <si>
    <t>mensual</t>
  </si>
  <si>
    <t>Cómo se reconocen los ingresos?</t>
  </si>
  <si>
    <t>Según NIIF</t>
  </si>
  <si>
    <t>Según TAX</t>
  </si>
  <si>
    <t>De manera lineal, con algunas excepciones</t>
  </si>
  <si>
    <t>De acuerdo con el monto facturado mensualmente</t>
  </si>
  <si>
    <t>Conclusión</t>
  </si>
  <si>
    <t>No existen impuestos diferidos</t>
  </si>
  <si>
    <t>CONTRATO 2</t>
  </si>
  <si>
    <t>Año 1</t>
  </si>
  <si>
    <t>Año 2</t>
  </si>
  <si>
    <t>Año 3</t>
  </si>
  <si>
    <t>Año 4</t>
  </si>
  <si>
    <t>Tenemos diferencias temporales</t>
  </si>
  <si>
    <t>TAMAÑO DEL CONTRATO</t>
  </si>
  <si>
    <t>TAX</t>
  </si>
  <si>
    <t xml:space="preserve">           INGRESOS SEGÚN</t>
  </si>
  <si>
    <t>Diferencia</t>
  </si>
  <si>
    <t>Temporal</t>
  </si>
  <si>
    <t>TEMPORARIA</t>
  </si>
  <si>
    <t>Tasa</t>
  </si>
  <si>
    <t>Imp Diferido</t>
  </si>
  <si>
    <t>del mes</t>
  </si>
  <si>
    <t>del ESF</t>
  </si>
  <si>
    <t>Año 5</t>
  </si>
  <si>
    <t>Ingreso Arr.</t>
  </si>
  <si>
    <t>Costo de op.</t>
  </si>
  <si>
    <t>UAI</t>
  </si>
  <si>
    <t>Imp Renta</t>
  </si>
  <si>
    <t>Corriente</t>
  </si>
  <si>
    <t>Diferido</t>
  </si>
  <si>
    <t>U Neta</t>
  </si>
  <si>
    <t>ESTADO DE RESULTADOS</t>
  </si>
  <si>
    <t>UTILIDAD TAX</t>
  </si>
  <si>
    <t>UTILIDAD NIIF</t>
  </si>
  <si>
    <t>CONCILIACION TRIBUTARIA- EXTRA CONTABLE</t>
  </si>
  <si>
    <t>(+) INGRESO TAX</t>
  </si>
  <si>
    <t>(-) INGRESO NIIF</t>
  </si>
  <si>
    <t>Impuesto por pagar</t>
  </si>
  <si>
    <t>Tasa efectiva</t>
  </si>
  <si>
    <t>IRD en resultados (882)</t>
  </si>
  <si>
    <t>Pasivo IRD</t>
  </si>
  <si>
    <t>D</t>
  </si>
  <si>
    <t>H</t>
  </si>
  <si>
    <t>Saldo</t>
  </si>
  <si>
    <t>LA DINAMICA CONTABLE?</t>
  </si>
  <si>
    <t>Mes 1</t>
  </si>
  <si>
    <t>Factura por pagar</t>
  </si>
  <si>
    <t>Gasto de arrend</t>
  </si>
  <si>
    <t>Factura por pagar-E</t>
  </si>
  <si>
    <t>Mes 2</t>
  </si>
  <si>
    <t>Mes 3</t>
  </si>
  <si>
    <t>Mes 4</t>
  </si>
  <si>
    <t>Mes 5</t>
  </si>
  <si>
    <t>VL</t>
  </si>
  <si>
    <t>BF</t>
  </si>
  <si>
    <t>DT</t>
  </si>
  <si>
    <t>IRD</t>
  </si>
  <si>
    <t>VL PASIVO &gt; BF PASIVO =&gt; Pasivo diferido</t>
  </si>
  <si>
    <t>PARA ARRENDATARIOS EN ARRENDAMIENTOS OPERATIVOS</t>
  </si>
  <si>
    <t>Pago</t>
  </si>
  <si>
    <t>u.m.</t>
  </si>
  <si>
    <t>Tasa inc</t>
  </si>
  <si>
    <t>VP</t>
  </si>
  <si>
    <t>Activo por derecho de uso</t>
  </si>
  <si>
    <t>Pasivo por A.O.</t>
  </si>
  <si>
    <t>S.Inicial</t>
  </si>
  <si>
    <t>(+) CF</t>
  </si>
  <si>
    <t>(-) Pagos</t>
  </si>
  <si>
    <t>S.Final</t>
  </si>
  <si>
    <t>(+) Dep</t>
  </si>
  <si>
    <t>Costo amortizado del Pasivo</t>
  </si>
  <si>
    <t>Depreciación acumulada</t>
  </si>
  <si>
    <t>Activo DU - Costo</t>
  </si>
  <si>
    <t>Activo DU - Dep Acum</t>
  </si>
  <si>
    <t>S Inicial</t>
  </si>
  <si>
    <t>(+) Adición</t>
  </si>
  <si>
    <t>S. Final</t>
  </si>
  <si>
    <t>ADU Neto</t>
  </si>
  <si>
    <t>Pasivo por Arrendamiento</t>
  </si>
  <si>
    <t>(+) Adición- CF</t>
  </si>
  <si>
    <t>TASA IMPOSITIVA</t>
  </si>
  <si>
    <t>Pasivo por arrendamiento</t>
  </si>
  <si>
    <t>ADU, neto</t>
  </si>
  <si>
    <t>Diferencia TEMPORARIA</t>
  </si>
  <si>
    <t>Activo por Impuesto Diferido</t>
  </si>
  <si>
    <t>Impuesto diferido del año</t>
  </si>
  <si>
    <t>Activo IRD (cuenta 37)</t>
  </si>
  <si>
    <t>CONCILIACION TRIBUTARIA</t>
  </si>
  <si>
    <t>UTILIDAD CONTABLE</t>
  </si>
  <si>
    <t>$</t>
  </si>
  <si>
    <t>UTILIDAD TRIBUTARIA</t>
  </si>
  <si>
    <t>(+) GASTO FINANCIERO</t>
  </si>
  <si>
    <t>(+) DEPRECIACION</t>
  </si>
  <si>
    <t>(-) PAGOS</t>
  </si>
  <si>
    <t>IMPUESTO CORRIENTE</t>
  </si>
  <si>
    <t>Gasto IRTa (882)</t>
  </si>
  <si>
    <t>Impuesto por pagar (40)</t>
  </si>
  <si>
    <t>VENTAS</t>
  </si>
  <si>
    <t>COSTO DE VENTAS</t>
  </si>
  <si>
    <t>G ADM</t>
  </si>
  <si>
    <t>G VTA</t>
  </si>
  <si>
    <t>UTILIDAD OPERATIVA</t>
  </si>
  <si>
    <t>:</t>
  </si>
  <si>
    <t>UTILIDAD ANTES DE IMP</t>
  </si>
  <si>
    <t>UTILIDAD NETA</t>
  </si>
  <si>
    <t>Impuesto corriente</t>
  </si>
  <si>
    <t>COSTO TRIBUTARIO</t>
  </si>
  <si>
    <t>Impuesto diferido</t>
  </si>
  <si>
    <t>Activo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</si>
</sst>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i/>
      <sz val="11"/>
      <color theme="0"/>
      <name val="Aptos Narrow"/>
      <family val="2"/>
      <scheme val="minor"/>
    </font>
    <font>
      <sz val="10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i/>
      <sz val="1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4" fillId="0" borderId="0" xfId="0" applyFont="1"/>
    <xf numFmtId="0" fontId="6" fillId="2" borderId="0" xfId="0" applyFont="1" applyFill="1"/>
    <xf numFmtId="3" fontId="0" fillId="0" borderId="0" xfId="0" applyNumberFormat="1"/>
    <xf numFmtId="0" fontId="6" fillId="0" borderId="0" xfId="0" applyFont="1" applyFill="1"/>
    <xf numFmtId="0" fontId="0" fillId="0" borderId="0" xfId="0" applyFill="1"/>
    <xf numFmtId="0" fontId="2" fillId="5" borderId="0" xfId="0" applyFont="1" applyFill="1"/>
    <xf numFmtId="0" fontId="5" fillId="5" borderId="0" xfId="0" applyFont="1" applyFill="1"/>
    <xf numFmtId="0" fontId="0" fillId="3" borderId="0" xfId="0" applyFill="1" applyAlignment="1">
      <alignment horizontal="left" indent="1"/>
    </xf>
    <xf numFmtId="0" fontId="0" fillId="4" borderId="0" xfId="0" applyFill="1" applyAlignment="1">
      <alignment horizontal="left" indent="1"/>
    </xf>
    <xf numFmtId="0" fontId="5" fillId="6" borderId="0" xfId="0" applyFont="1" applyFill="1" applyAlignment="1">
      <alignment horizontal="left" indent="1"/>
    </xf>
    <xf numFmtId="0" fontId="0" fillId="0" borderId="0" xfId="0" applyFont="1"/>
    <xf numFmtId="3" fontId="4" fillId="0" borderId="0" xfId="0" applyNumberFormat="1" applyFont="1"/>
    <xf numFmtId="0" fontId="4" fillId="0" borderId="0" xfId="0" applyFont="1" applyAlignment="1">
      <alignment horizontal="center"/>
    </xf>
    <xf numFmtId="0" fontId="4" fillId="7" borderId="0" xfId="0" applyFont="1" applyFill="1" applyAlignment="1">
      <alignment horizontal="center"/>
    </xf>
    <xf numFmtId="9" fontId="4" fillId="7" borderId="0" xfId="0" applyNumberFormat="1" applyFont="1" applyFill="1" applyAlignment="1">
      <alignment horizontal="center"/>
    </xf>
    <xf numFmtId="0" fontId="8" fillId="8" borderId="0" xfId="0" applyFont="1" applyFill="1"/>
    <xf numFmtId="0" fontId="0" fillId="8" borderId="0" xfId="0" applyFill="1"/>
    <xf numFmtId="0" fontId="4" fillId="8" borderId="0" xfId="0" applyFont="1" applyFill="1" applyAlignment="1">
      <alignment horizontal="center"/>
    </xf>
    <xf numFmtId="0" fontId="8" fillId="9" borderId="0" xfId="0" applyFont="1" applyFill="1"/>
    <xf numFmtId="3" fontId="0" fillId="9" borderId="0" xfId="0" applyNumberFormat="1" applyFill="1"/>
    <xf numFmtId="0" fontId="8" fillId="3" borderId="0" xfId="0" applyFont="1" applyFill="1"/>
    <xf numFmtId="3" fontId="0" fillId="3" borderId="0" xfId="0" applyNumberFormat="1" applyFont="1" applyFill="1"/>
    <xf numFmtId="3" fontId="0" fillId="3" borderId="0" xfId="0" applyNumberFormat="1" applyFill="1"/>
    <xf numFmtId="0" fontId="8" fillId="10" borderId="0" xfId="0" applyFont="1" applyFill="1"/>
    <xf numFmtId="3" fontId="0" fillId="10" borderId="0" xfId="0" applyNumberFormat="1" applyFont="1" applyFill="1"/>
    <xf numFmtId="3" fontId="0" fillId="10" borderId="0" xfId="0" applyNumberFormat="1" applyFill="1"/>
    <xf numFmtId="0" fontId="8" fillId="7" borderId="0" xfId="0" applyFont="1" applyFill="1"/>
    <xf numFmtId="3" fontId="0" fillId="7" borderId="0" xfId="0" applyNumberFormat="1" applyFont="1" applyFill="1"/>
    <xf numFmtId="3" fontId="0" fillId="7" borderId="0" xfId="0" applyNumberFormat="1" applyFill="1"/>
    <xf numFmtId="0" fontId="8" fillId="11" borderId="0" xfId="0" applyFont="1" applyFill="1"/>
    <xf numFmtId="3" fontId="0" fillId="11" borderId="0" xfId="0" applyNumberFormat="1" applyFont="1" applyFill="1"/>
    <xf numFmtId="3" fontId="0" fillId="11" borderId="0" xfId="0" applyNumberFormat="1" applyFill="1"/>
    <xf numFmtId="3" fontId="4" fillId="11" borderId="0" xfId="0" applyNumberFormat="1" applyFont="1" applyFill="1"/>
    <xf numFmtId="0" fontId="9" fillId="0" borderId="0" xfId="0" applyFont="1"/>
    <xf numFmtId="10" fontId="9" fillId="0" borderId="0" xfId="1" applyNumberFormat="1" applyFont="1"/>
    <xf numFmtId="3" fontId="9" fillId="0" borderId="0" xfId="0" applyNumberFormat="1" applyFont="1"/>
    <xf numFmtId="0" fontId="0" fillId="0" borderId="0" xfId="0" applyAlignment="1">
      <alignment horizontal="center"/>
    </xf>
    <xf numFmtId="0" fontId="8" fillId="11" borderId="1" xfId="0" applyFont="1" applyFill="1" applyBorder="1"/>
    <xf numFmtId="0" fontId="0" fillId="11" borderId="2" xfId="0" applyFill="1" applyBorder="1"/>
    <xf numFmtId="0" fontId="0" fillId="11" borderId="3" xfId="0" applyFill="1" applyBorder="1"/>
    <xf numFmtId="0" fontId="0" fillId="11" borderId="4" xfId="0" applyFill="1" applyBorder="1"/>
    <xf numFmtId="0" fontId="4" fillId="11" borderId="0" xfId="0" applyFont="1" applyFill="1" applyBorder="1" applyAlignment="1">
      <alignment horizontal="center"/>
    </xf>
    <xf numFmtId="0" fontId="4" fillId="11" borderId="5" xfId="0" applyFont="1" applyFill="1" applyBorder="1" applyAlignment="1">
      <alignment horizontal="center"/>
    </xf>
    <xf numFmtId="0" fontId="4" fillId="11" borderId="4" xfId="0" applyFont="1" applyFill="1" applyBorder="1"/>
    <xf numFmtId="3" fontId="4" fillId="11" borderId="0" xfId="0" applyNumberFormat="1" applyFont="1" applyFill="1" applyBorder="1"/>
    <xf numFmtId="3" fontId="4" fillId="11" borderId="5" xfId="0" applyNumberFormat="1" applyFont="1" applyFill="1" applyBorder="1"/>
    <xf numFmtId="3" fontId="0" fillId="11" borderId="0" xfId="0" applyNumberFormat="1" applyFill="1" applyBorder="1"/>
    <xf numFmtId="3" fontId="0" fillId="11" borderId="5" xfId="0" applyNumberFormat="1" applyFill="1" applyBorder="1"/>
    <xf numFmtId="3" fontId="0" fillId="11" borderId="0" xfId="0" applyNumberFormat="1" applyFont="1" applyFill="1" applyBorder="1"/>
    <xf numFmtId="3" fontId="0" fillId="11" borderId="5" xfId="0" applyNumberFormat="1" applyFont="1" applyFill="1" applyBorder="1"/>
    <xf numFmtId="0" fontId="0" fillId="11" borderId="4" xfId="0" applyFill="1" applyBorder="1" applyAlignment="1">
      <alignment horizontal="left" indent="1"/>
    </xf>
    <xf numFmtId="0" fontId="0" fillId="11" borderId="0" xfId="0" applyFill="1" applyBorder="1"/>
    <xf numFmtId="0" fontId="0" fillId="11" borderId="5" xfId="0" applyFill="1" applyBorder="1"/>
    <xf numFmtId="0" fontId="4" fillId="13" borderId="6" xfId="0" applyFont="1" applyFill="1" applyBorder="1"/>
    <xf numFmtId="3" fontId="0" fillId="13" borderId="7" xfId="0" applyNumberFormat="1" applyFont="1" applyFill="1" applyBorder="1"/>
    <xf numFmtId="3" fontId="0" fillId="13" borderId="8" xfId="0" applyNumberFormat="1" applyFont="1" applyFill="1" applyBorder="1"/>
    <xf numFmtId="3" fontId="0" fillId="14" borderId="0" xfId="0" applyNumberFormat="1" applyFont="1" applyFill="1"/>
    <xf numFmtId="3" fontId="0" fillId="14" borderId="0" xfId="0" applyNumberFormat="1" applyFill="1"/>
    <xf numFmtId="0" fontId="3" fillId="0" borderId="0" xfId="0" applyFont="1"/>
    <xf numFmtId="3" fontId="3" fillId="0" borderId="0" xfId="0" applyNumberFormat="1" applyFont="1"/>
    <xf numFmtId="0" fontId="0" fillId="14" borderId="0" xfId="0" applyFill="1"/>
    <xf numFmtId="0" fontId="3" fillId="7" borderId="0" xfId="0" applyFont="1" applyFill="1"/>
    <xf numFmtId="3" fontId="3" fillId="7" borderId="0" xfId="0" applyNumberFormat="1" applyFont="1" applyFill="1"/>
    <xf numFmtId="4" fontId="4" fillId="7" borderId="0" xfId="0" applyNumberFormat="1" applyFont="1" applyFill="1"/>
    <xf numFmtId="0" fontId="0" fillId="7" borderId="0" xfId="0" applyFill="1"/>
    <xf numFmtId="0" fontId="0" fillId="7" borderId="0" xfId="0" applyFill="1" applyAlignment="1">
      <alignment horizontal="center"/>
    </xf>
    <xf numFmtId="0" fontId="8" fillId="12" borderId="1" xfId="0" applyFont="1" applyFill="1" applyBorder="1"/>
    <xf numFmtId="0" fontId="0" fillId="12" borderId="2" xfId="0" applyFill="1" applyBorder="1"/>
    <xf numFmtId="0" fontId="0" fillId="12" borderId="3" xfId="0" applyFill="1" applyBorder="1"/>
    <xf numFmtId="0" fontId="0" fillId="12" borderId="4" xfId="0" applyFill="1" applyBorder="1"/>
    <xf numFmtId="0" fontId="4" fillId="12" borderId="0" xfId="0" applyFont="1" applyFill="1" applyBorder="1" applyAlignment="1">
      <alignment horizontal="center"/>
    </xf>
    <xf numFmtId="0" fontId="4" fillId="12" borderId="5" xfId="0" applyFont="1" applyFill="1" applyBorder="1" applyAlignment="1">
      <alignment horizontal="center"/>
    </xf>
    <xf numFmtId="3" fontId="0" fillId="12" borderId="0" xfId="0" applyNumberFormat="1" applyFill="1" applyBorder="1"/>
    <xf numFmtId="3" fontId="0" fillId="12" borderId="5" xfId="0" applyNumberFormat="1" applyFill="1" applyBorder="1"/>
    <xf numFmtId="0" fontId="4" fillId="12" borderId="4" xfId="0" applyFont="1" applyFill="1" applyBorder="1"/>
    <xf numFmtId="3" fontId="4" fillId="12" borderId="0" xfId="0" applyNumberFormat="1" applyFont="1" applyFill="1" applyBorder="1"/>
    <xf numFmtId="3" fontId="4" fillId="12" borderId="5" xfId="0" applyNumberFormat="1" applyFont="1" applyFill="1" applyBorder="1"/>
    <xf numFmtId="0" fontId="0" fillId="12" borderId="0" xfId="0" applyFill="1" applyBorder="1"/>
    <xf numFmtId="0" fontId="0" fillId="12" borderId="5" xfId="0" applyFill="1" applyBorder="1"/>
    <xf numFmtId="0" fontId="0" fillId="12" borderId="4" xfId="0" applyFont="1" applyFill="1" applyBorder="1" applyAlignment="1">
      <alignment horizontal="left" indent="1"/>
    </xf>
    <xf numFmtId="3" fontId="0" fillId="12" borderId="0" xfId="0" applyNumberFormat="1" applyFont="1" applyFill="1" applyBorder="1"/>
    <xf numFmtId="3" fontId="0" fillId="12" borderId="5" xfId="0" applyNumberFormat="1" applyFont="1" applyFill="1" applyBorder="1"/>
    <xf numFmtId="0" fontId="0" fillId="12" borderId="4" xfId="0" applyFill="1" applyBorder="1" applyAlignment="1">
      <alignment horizontal="left" indent="1"/>
    </xf>
    <xf numFmtId="3" fontId="0" fillId="7" borderId="0" xfId="0" applyNumberFormat="1" applyFont="1" applyFill="1" applyBorder="1"/>
    <xf numFmtId="0" fontId="4" fillId="12" borderId="6" xfId="0" applyFont="1" applyFill="1" applyBorder="1"/>
    <xf numFmtId="3" fontId="4" fillId="12" borderId="7" xfId="0" applyNumberFormat="1" applyFont="1" applyFill="1" applyBorder="1"/>
    <xf numFmtId="3" fontId="4" fillId="12" borderId="8" xfId="0" applyNumberFormat="1" applyFont="1" applyFill="1" applyBorder="1"/>
    <xf numFmtId="0" fontId="10" fillId="0" borderId="0" xfId="0" applyFont="1"/>
    <xf numFmtId="0" fontId="11" fillId="0" borderId="0" xfId="0" applyFont="1"/>
    <xf numFmtId="0" fontId="11" fillId="0" borderId="0" xfId="0" applyFont="1" applyFill="1"/>
    <xf numFmtId="0" fontId="11" fillId="0" borderId="0" xfId="0" applyFont="1" applyAlignment="1">
      <alignment horizontal="center"/>
    </xf>
    <xf numFmtId="3" fontId="11" fillId="0" borderId="0" xfId="0" applyNumberFormat="1" applyFont="1"/>
    <xf numFmtId="0" fontId="11" fillId="16" borderId="0" xfId="0" applyFont="1" applyFill="1"/>
    <xf numFmtId="3" fontId="11" fillId="16" borderId="0" xfId="0" applyNumberFormat="1" applyFont="1" applyFill="1"/>
    <xf numFmtId="10" fontId="11" fillId="0" borderId="0" xfId="0" applyNumberFormat="1" applyFont="1"/>
    <xf numFmtId="0" fontId="12" fillId="0" borderId="0" xfId="0" applyFont="1"/>
    <xf numFmtId="0" fontId="10" fillId="15" borderId="0" xfId="0" applyFont="1" applyFill="1" applyAlignment="1">
      <alignment horizontal="center"/>
    </xf>
    <xf numFmtId="0" fontId="10" fillId="1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indent="1"/>
    </xf>
    <xf numFmtId="0" fontId="10" fillId="16" borderId="0" xfId="0" applyFont="1" applyFill="1"/>
    <xf numFmtId="3" fontId="10" fillId="16" borderId="0" xfId="0" applyNumberFormat="1" applyFont="1" applyFill="1"/>
    <xf numFmtId="0" fontId="10" fillId="0" borderId="0" xfId="0" applyFont="1" applyAlignment="1">
      <alignment horizontal="left" indent="1"/>
    </xf>
    <xf numFmtId="3" fontId="10" fillId="0" borderId="0" xfId="0" applyNumberFormat="1" applyFont="1"/>
    <xf numFmtId="0" fontId="11" fillId="7" borderId="0" xfId="0" applyFont="1" applyFill="1"/>
    <xf numFmtId="10" fontId="12" fillId="7" borderId="0" xfId="0" applyNumberFormat="1" applyFont="1" applyFill="1"/>
    <xf numFmtId="10" fontId="11" fillId="7" borderId="0" xfId="0" applyNumberFormat="1" applyFont="1" applyFill="1"/>
    <xf numFmtId="10" fontId="10" fillId="7" borderId="0" xfId="0" applyNumberFormat="1" applyFont="1" applyFill="1"/>
    <xf numFmtId="3" fontId="12" fillId="0" borderId="0" xfId="0" applyNumberFormat="1" applyFont="1"/>
    <xf numFmtId="0" fontId="11" fillId="13" borderId="0" xfId="0" applyFont="1" applyFill="1"/>
    <xf numFmtId="3" fontId="11" fillId="13" borderId="0" xfId="0" applyNumberFormat="1" applyFont="1" applyFill="1"/>
    <xf numFmtId="0" fontId="11" fillId="11" borderId="0" xfId="0" applyFont="1" applyFill="1"/>
    <xf numFmtId="3" fontId="11" fillId="11" borderId="0" xfId="0" applyNumberFormat="1" applyFont="1" applyFill="1"/>
    <xf numFmtId="0" fontId="13" fillId="17" borderId="0" xfId="0" applyFont="1" applyFill="1"/>
    <xf numFmtId="0" fontId="14" fillId="17" borderId="0" xfId="0" applyFont="1" applyFill="1"/>
    <xf numFmtId="0" fontId="15" fillId="17" borderId="0" xfId="0" applyFont="1" applyFill="1" applyAlignment="1">
      <alignment horizontal="center"/>
    </xf>
    <xf numFmtId="3" fontId="17" fillId="0" borderId="0" xfId="0" applyNumberFormat="1" applyFont="1"/>
    <xf numFmtId="0" fontId="17" fillId="0" borderId="0" xfId="0" applyFont="1"/>
    <xf numFmtId="0" fontId="16" fillId="0" borderId="0" xfId="0" applyFont="1"/>
    <xf numFmtId="0" fontId="18" fillId="3" borderId="0" xfId="0" applyFont="1" applyFill="1"/>
    <xf numFmtId="0" fontId="19" fillId="3" borderId="0" xfId="0" applyFont="1" applyFill="1"/>
    <xf numFmtId="0" fontId="20" fillId="3" borderId="0" xfId="0" applyFont="1" applyFill="1" applyAlignment="1">
      <alignment horizontal="center"/>
    </xf>
    <xf numFmtId="0" fontId="11" fillId="12" borderId="0" xfId="0" applyFont="1" applyFill="1"/>
    <xf numFmtId="3" fontId="11" fillId="12" borderId="0" xfId="0" applyNumberFormat="1" applyFont="1" applyFill="1"/>
    <xf numFmtId="3" fontId="11" fillId="7" borderId="0" xfId="0" applyNumberFormat="1" applyFont="1" applyFill="1"/>
    <xf numFmtId="10" fontId="17" fillId="0" borderId="0" xfId="1" applyNumberFormat="1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CA8F3-0FB1-4085-9A02-B535F7440EB3}">
  <dimension ref="A1:L150"/>
  <sheetViews>
    <sheetView zoomScale="135" zoomScaleNormal="135" workbookViewId="0">
      <pane ySplit="3" topLeftCell="A4" activePane="bottomLeft" state="frozen"/>
      <selection pane="bottomLeft" activeCell="B14" sqref="B14"/>
    </sheetView>
  </sheetViews>
  <sheetFormatPr baseColWidth="10" defaultRowHeight="14.25" x14ac:dyDescent="0.2"/>
  <cols>
    <col min="1" max="1" width="15.375" customWidth="1"/>
    <col min="13" max="16384" width="11" style="5"/>
  </cols>
  <sheetData>
    <row r="1" spans="1:12" s="4" customFormat="1" ht="23.25" x14ac:dyDescent="0.35">
      <c r="A1" s="2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4" customFormat="1" ht="23.25" x14ac:dyDescent="0.3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" x14ac:dyDescent="0.25">
      <c r="A3" s="1" t="s">
        <v>2</v>
      </c>
    </row>
    <row r="5" spans="1:12" ht="15" x14ac:dyDescent="0.25">
      <c r="A5" s="6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x14ac:dyDescent="0.2">
      <c r="A6" t="s">
        <v>4</v>
      </c>
      <c r="B6">
        <v>48</v>
      </c>
      <c r="C6" t="s">
        <v>5</v>
      </c>
    </row>
    <row r="7" spans="1:12" x14ac:dyDescent="0.2">
      <c r="A7" t="s">
        <v>6</v>
      </c>
      <c r="B7" s="3">
        <v>10000</v>
      </c>
      <c r="C7" t="s">
        <v>7</v>
      </c>
    </row>
    <row r="8" spans="1:12" ht="15" x14ac:dyDescent="0.25">
      <c r="A8" s="1" t="s">
        <v>8</v>
      </c>
    </row>
    <row r="9" spans="1:12" x14ac:dyDescent="0.2">
      <c r="A9" s="8" t="s">
        <v>9</v>
      </c>
      <c r="B9" t="s">
        <v>11</v>
      </c>
    </row>
    <row r="10" spans="1:12" x14ac:dyDescent="0.2">
      <c r="A10" s="9" t="s">
        <v>10</v>
      </c>
      <c r="B10" t="s">
        <v>12</v>
      </c>
    </row>
    <row r="11" spans="1:12" x14ac:dyDescent="0.2">
      <c r="A11" s="10" t="s">
        <v>13</v>
      </c>
      <c r="B11" t="s">
        <v>14</v>
      </c>
    </row>
    <row r="13" spans="1:12" ht="15" x14ac:dyDescent="0.25">
      <c r="A13" s="6" t="s">
        <v>15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2" x14ac:dyDescent="0.2">
      <c r="A14" t="s">
        <v>4</v>
      </c>
      <c r="B14">
        <v>48</v>
      </c>
      <c r="C14" t="s">
        <v>5</v>
      </c>
    </row>
    <row r="15" spans="1:12" x14ac:dyDescent="0.2">
      <c r="A15" t="s">
        <v>6</v>
      </c>
      <c r="B15" s="3"/>
    </row>
    <row r="16" spans="1:12" x14ac:dyDescent="0.2">
      <c r="A16" t="s">
        <v>16</v>
      </c>
      <c r="B16" s="3">
        <v>10000</v>
      </c>
      <c r="C16" t="s">
        <v>7</v>
      </c>
    </row>
    <row r="17" spans="1:7" x14ac:dyDescent="0.2">
      <c r="A17" t="s">
        <v>17</v>
      </c>
      <c r="B17" s="3">
        <v>12000</v>
      </c>
      <c r="C17" t="s">
        <v>7</v>
      </c>
    </row>
    <row r="18" spans="1:7" x14ac:dyDescent="0.2">
      <c r="A18" t="s">
        <v>18</v>
      </c>
      <c r="B18" s="3">
        <v>14000</v>
      </c>
      <c r="C18" t="s">
        <v>7</v>
      </c>
    </row>
    <row r="19" spans="1:7" x14ac:dyDescent="0.2">
      <c r="A19" t="s">
        <v>19</v>
      </c>
      <c r="B19" s="3">
        <v>18000</v>
      </c>
      <c r="C19" t="s">
        <v>7</v>
      </c>
    </row>
    <row r="20" spans="1:7" x14ac:dyDescent="0.2">
      <c r="B20" s="3"/>
    </row>
    <row r="21" spans="1:7" ht="15" x14ac:dyDescent="0.25">
      <c r="A21" s="1" t="s">
        <v>8</v>
      </c>
    </row>
    <row r="22" spans="1:7" x14ac:dyDescent="0.2">
      <c r="A22" s="8" t="s">
        <v>9</v>
      </c>
      <c r="B22" s="11" t="s">
        <v>11</v>
      </c>
    </row>
    <row r="23" spans="1:7" x14ac:dyDescent="0.2">
      <c r="A23" s="9" t="s">
        <v>10</v>
      </c>
      <c r="B23" t="s">
        <v>12</v>
      </c>
    </row>
    <row r="24" spans="1:7" x14ac:dyDescent="0.2">
      <c r="A24" s="10" t="s">
        <v>13</v>
      </c>
      <c r="B24" t="s">
        <v>20</v>
      </c>
    </row>
    <row r="26" spans="1:7" ht="15" x14ac:dyDescent="0.25">
      <c r="A26" s="1" t="s">
        <v>21</v>
      </c>
      <c r="C26" s="12">
        <f>B16*12+B17*12+B18*12+B19*12</f>
        <v>648000</v>
      </c>
    </row>
    <row r="27" spans="1:7" ht="15" x14ac:dyDescent="0.25">
      <c r="F27" s="14" t="s">
        <v>27</v>
      </c>
      <c r="G27" s="15">
        <v>0.3</v>
      </c>
    </row>
    <row r="28" spans="1:7" ht="15" x14ac:dyDescent="0.25">
      <c r="B28" s="16" t="s">
        <v>23</v>
      </c>
      <c r="C28" s="17"/>
      <c r="D28" s="18" t="s">
        <v>24</v>
      </c>
      <c r="E28" s="18" t="s">
        <v>24</v>
      </c>
      <c r="F28" s="18" t="s">
        <v>28</v>
      </c>
      <c r="G28" s="18" t="s">
        <v>28</v>
      </c>
    </row>
    <row r="29" spans="1:7" ht="15" x14ac:dyDescent="0.25">
      <c r="B29" s="18" t="s">
        <v>0</v>
      </c>
      <c r="C29" s="18" t="s">
        <v>22</v>
      </c>
      <c r="D29" s="18" t="s">
        <v>25</v>
      </c>
      <c r="E29" s="18" t="s">
        <v>26</v>
      </c>
      <c r="F29" s="18" t="s">
        <v>29</v>
      </c>
      <c r="G29" s="18" t="s">
        <v>30</v>
      </c>
    </row>
    <row r="30" spans="1:7" ht="15" x14ac:dyDescent="0.25">
      <c r="A30" s="19">
        <v>1</v>
      </c>
      <c r="B30" s="57">
        <f>+C26/48</f>
        <v>13500</v>
      </c>
      <c r="C30" s="58">
        <f>+B16</f>
        <v>10000</v>
      </c>
      <c r="D30" s="20">
        <f t="shared" ref="D30:D45" si="0">+B30-C30</f>
        <v>3500</v>
      </c>
      <c r="E30" s="20">
        <f>+D30</f>
        <v>3500</v>
      </c>
      <c r="F30" s="64">
        <f>+D30*$G$27</f>
        <v>1050</v>
      </c>
      <c r="G30" s="20">
        <f>+E30*$G$27</f>
        <v>1050</v>
      </c>
    </row>
    <row r="31" spans="1:7" ht="15" x14ac:dyDescent="0.25">
      <c r="A31" s="19">
        <f>+A30+1</f>
        <v>2</v>
      </c>
      <c r="B31" s="57">
        <f>+B30</f>
        <v>13500</v>
      </c>
      <c r="C31" s="58">
        <f>+C30</f>
        <v>10000</v>
      </c>
      <c r="D31" s="20">
        <f t="shared" si="0"/>
        <v>3500</v>
      </c>
      <c r="E31" s="20">
        <f t="shared" ref="E31:E48" si="1">+E30+D31</f>
        <v>7000</v>
      </c>
      <c r="F31" s="64">
        <f>+D31*$G$27</f>
        <v>1050</v>
      </c>
      <c r="G31" s="20">
        <f>+E31*$G$27</f>
        <v>2100</v>
      </c>
    </row>
    <row r="32" spans="1:7" ht="15" x14ac:dyDescent="0.25">
      <c r="A32" s="19">
        <f t="shared" ref="A32:A77" si="2">+A31+1</f>
        <v>3</v>
      </c>
      <c r="B32" s="57">
        <f>+B31</f>
        <v>13500</v>
      </c>
      <c r="C32" s="58">
        <f t="shared" ref="C32:C40" si="3">+C31</f>
        <v>10000</v>
      </c>
      <c r="D32" s="20">
        <f t="shared" si="0"/>
        <v>3500</v>
      </c>
      <c r="E32" s="20">
        <f t="shared" si="1"/>
        <v>10500</v>
      </c>
      <c r="F32" s="64">
        <f>+D32*$G$27</f>
        <v>1050</v>
      </c>
      <c r="G32" s="20">
        <f t="shared" ref="G32:G77" si="4">+E32*$G$27</f>
        <v>3150</v>
      </c>
    </row>
    <row r="33" spans="1:7" ht="15" x14ac:dyDescent="0.25">
      <c r="A33" s="19">
        <f t="shared" si="2"/>
        <v>4</v>
      </c>
      <c r="B33" s="57">
        <f t="shared" ref="B33:B77" si="5">+B32</f>
        <v>13500</v>
      </c>
      <c r="C33" s="58">
        <f t="shared" si="3"/>
        <v>10000</v>
      </c>
      <c r="D33" s="20">
        <f t="shared" si="0"/>
        <v>3500</v>
      </c>
      <c r="E33" s="20">
        <f t="shared" si="1"/>
        <v>14000</v>
      </c>
      <c r="F33" s="64">
        <f>+D33*$G$27</f>
        <v>1050</v>
      </c>
      <c r="G33" s="20">
        <f t="shared" si="4"/>
        <v>4200</v>
      </c>
    </row>
    <row r="34" spans="1:7" ht="15" x14ac:dyDescent="0.25">
      <c r="A34" s="19">
        <f t="shared" si="2"/>
        <v>5</v>
      </c>
      <c r="B34" s="57">
        <f t="shared" si="5"/>
        <v>13500</v>
      </c>
      <c r="C34" s="58">
        <f t="shared" si="3"/>
        <v>10000</v>
      </c>
      <c r="D34" s="20">
        <f t="shared" si="0"/>
        <v>3500</v>
      </c>
      <c r="E34" s="20">
        <f t="shared" si="1"/>
        <v>17500</v>
      </c>
      <c r="F34" s="64">
        <f>+D34*$G$27</f>
        <v>1050</v>
      </c>
      <c r="G34" s="20">
        <f t="shared" si="4"/>
        <v>5250</v>
      </c>
    </row>
    <row r="35" spans="1:7" x14ac:dyDescent="0.2">
      <c r="A35" s="21">
        <f t="shared" si="2"/>
        <v>6</v>
      </c>
      <c r="B35" s="22">
        <f t="shared" si="5"/>
        <v>13500</v>
      </c>
      <c r="C35" s="23">
        <f t="shared" si="3"/>
        <v>10000</v>
      </c>
      <c r="D35" s="23">
        <f t="shared" si="0"/>
        <v>3500</v>
      </c>
      <c r="E35" s="23">
        <f t="shared" si="1"/>
        <v>21000</v>
      </c>
      <c r="F35" s="23">
        <f>+D35*$G$27</f>
        <v>1050</v>
      </c>
      <c r="G35" s="23">
        <f t="shared" si="4"/>
        <v>6300</v>
      </c>
    </row>
    <row r="36" spans="1:7" x14ac:dyDescent="0.2">
      <c r="A36" s="21">
        <f t="shared" si="2"/>
        <v>7</v>
      </c>
      <c r="B36" s="22">
        <f t="shared" si="5"/>
        <v>13500</v>
      </c>
      <c r="C36" s="23">
        <f t="shared" si="3"/>
        <v>10000</v>
      </c>
      <c r="D36" s="23">
        <f t="shared" si="0"/>
        <v>3500</v>
      </c>
      <c r="E36" s="23">
        <f t="shared" si="1"/>
        <v>24500</v>
      </c>
      <c r="F36" s="23">
        <f>+D36*$G$27</f>
        <v>1050</v>
      </c>
      <c r="G36" s="23">
        <f t="shared" si="4"/>
        <v>7350</v>
      </c>
    </row>
    <row r="37" spans="1:7" x14ac:dyDescent="0.2">
      <c r="A37" s="21">
        <f t="shared" si="2"/>
        <v>8</v>
      </c>
      <c r="B37" s="22">
        <f t="shared" si="5"/>
        <v>13500</v>
      </c>
      <c r="C37" s="23">
        <f t="shared" si="3"/>
        <v>10000</v>
      </c>
      <c r="D37" s="23">
        <f t="shared" si="0"/>
        <v>3500</v>
      </c>
      <c r="E37" s="23">
        <f t="shared" si="1"/>
        <v>28000</v>
      </c>
      <c r="F37" s="23">
        <f t="shared" ref="F37:F77" si="6">+D37*$G$27</f>
        <v>1050</v>
      </c>
      <c r="G37" s="23">
        <f t="shared" si="4"/>
        <v>8400</v>
      </c>
    </row>
    <row r="38" spans="1:7" x14ac:dyDescent="0.2">
      <c r="A38" s="21">
        <f t="shared" si="2"/>
        <v>9</v>
      </c>
      <c r="B38" s="22">
        <f t="shared" si="5"/>
        <v>13500</v>
      </c>
      <c r="C38" s="23">
        <f t="shared" si="3"/>
        <v>10000</v>
      </c>
      <c r="D38" s="23">
        <f t="shared" si="0"/>
        <v>3500</v>
      </c>
      <c r="E38" s="23">
        <f t="shared" si="1"/>
        <v>31500</v>
      </c>
      <c r="F38" s="23">
        <f t="shared" si="6"/>
        <v>1050</v>
      </c>
      <c r="G38" s="23">
        <f t="shared" si="4"/>
        <v>9450</v>
      </c>
    </row>
    <row r="39" spans="1:7" x14ac:dyDescent="0.2">
      <c r="A39" s="21">
        <f t="shared" si="2"/>
        <v>10</v>
      </c>
      <c r="B39" s="22">
        <f t="shared" si="5"/>
        <v>13500</v>
      </c>
      <c r="C39" s="23">
        <f t="shared" si="3"/>
        <v>10000</v>
      </c>
      <c r="D39" s="23">
        <f t="shared" si="0"/>
        <v>3500</v>
      </c>
      <c r="E39" s="23">
        <f t="shared" si="1"/>
        <v>35000</v>
      </c>
      <c r="F39" s="23">
        <f t="shared" si="6"/>
        <v>1050</v>
      </c>
      <c r="G39" s="23">
        <f t="shared" si="4"/>
        <v>10500</v>
      </c>
    </row>
    <row r="40" spans="1:7" x14ac:dyDescent="0.2">
      <c r="A40" s="21">
        <f t="shared" si="2"/>
        <v>11</v>
      </c>
      <c r="B40" s="22">
        <f t="shared" si="5"/>
        <v>13500</v>
      </c>
      <c r="C40" s="23">
        <f t="shared" si="3"/>
        <v>10000</v>
      </c>
      <c r="D40" s="23">
        <f t="shared" si="0"/>
        <v>3500</v>
      </c>
      <c r="E40" s="23">
        <f t="shared" si="1"/>
        <v>38500</v>
      </c>
      <c r="F40" s="23">
        <f t="shared" si="6"/>
        <v>1050</v>
      </c>
      <c r="G40" s="23">
        <f t="shared" si="4"/>
        <v>11550</v>
      </c>
    </row>
    <row r="41" spans="1:7" x14ac:dyDescent="0.2">
      <c r="A41" s="21">
        <f t="shared" si="2"/>
        <v>12</v>
      </c>
      <c r="B41" s="22">
        <f t="shared" si="5"/>
        <v>13500</v>
      </c>
      <c r="C41" s="23">
        <f>+C30</f>
        <v>10000</v>
      </c>
      <c r="D41" s="23">
        <f t="shared" si="0"/>
        <v>3500</v>
      </c>
      <c r="E41" s="23">
        <f t="shared" si="1"/>
        <v>42000</v>
      </c>
      <c r="F41" s="23">
        <f t="shared" si="6"/>
        <v>1050</v>
      </c>
      <c r="G41" s="23">
        <f t="shared" si="4"/>
        <v>12600</v>
      </c>
    </row>
    <row r="42" spans="1:7" x14ac:dyDescent="0.2">
      <c r="A42" s="21">
        <f t="shared" si="2"/>
        <v>13</v>
      </c>
      <c r="B42" s="22">
        <f t="shared" si="5"/>
        <v>13500</v>
      </c>
      <c r="C42" s="23">
        <f>+B17</f>
        <v>12000</v>
      </c>
      <c r="D42" s="23">
        <f t="shared" si="0"/>
        <v>1500</v>
      </c>
      <c r="E42" s="23">
        <f t="shared" si="1"/>
        <v>43500</v>
      </c>
      <c r="F42" s="23">
        <f t="shared" si="6"/>
        <v>450</v>
      </c>
      <c r="G42" s="23">
        <f t="shared" si="4"/>
        <v>13050</v>
      </c>
    </row>
    <row r="43" spans="1:7" x14ac:dyDescent="0.2">
      <c r="A43" s="21">
        <f t="shared" si="2"/>
        <v>14</v>
      </c>
      <c r="B43" s="22">
        <f t="shared" si="5"/>
        <v>13500</v>
      </c>
      <c r="C43" s="23">
        <f>+C42</f>
        <v>12000</v>
      </c>
      <c r="D43" s="23">
        <f t="shared" si="0"/>
        <v>1500</v>
      </c>
      <c r="E43" s="23">
        <f t="shared" si="1"/>
        <v>45000</v>
      </c>
      <c r="F43" s="23">
        <f t="shared" si="6"/>
        <v>450</v>
      </c>
      <c r="G43" s="23">
        <f t="shared" si="4"/>
        <v>13500</v>
      </c>
    </row>
    <row r="44" spans="1:7" x14ac:dyDescent="0.2">
      <c r="A44" s="21">
        <f t="shared" si="2"/>
        <v>15</v>
      </c>
      <c r="B44" s="22">
        <f t="shared" si="5"/>
        <v>13500</v>
      </c>
      <c r="C44" s="23">
        <f t="shared" ref="C44:C52" si="7">+C43</f>
        <v>12000</v>
      </c>
      <c r="D44" s="23">
        <f t="shared" si="0"/>
        <v>1500</v>
      </c>
      <c r="E44" s="23">
        <f t="shared" si="1"/>
        <v>46500</v>
      </c>
      <c r="F44" s="23">
        <f t="shared" si="6"/>
        <v>450</v>
      </c>
      <c r="G44" s="23">
        <f t="shared" si="4"/>
        <v>13950</v>
      </c>
    </row>
    <row r="45" spans="1:7" x14ac:dyDescent="0.2">
      <c r="A45" s="21">
        <f t="shared" si="2"/>
        <v>16</v>
      </c>
      <c r="B45" s="22">
        <f t="shared" si="5"/>
        <v>13500</v>
      </c>
      <c r="C45" s="23">
        <f t="shared" si="7"/>
        <v>12000</v>
      </c>
      <c r="D45" s="23">
        <f t="shared" si="0"/>
        <v>1500</v>
      </c>
      <c r="E45" s="23">
        <f t="shared" si="1"/>
        <v>48000</v>
      </c>
      <c r="F45" s="23">
        <f t="shared" si="6"/>
        <v>450</v>
      </c>
      <c r="G45" s="23">
        <f t="shared" si="4"/>
        <v>14400</v>
      </c>
    </row>
    <row r="46" spans="1:7" x14ac:dyDescent="0.2">
      <c r="A46" s="21">
        <f t="shared" si="2"/>
        <v>17</v>
      </c>
      <c r="B46" s="22">
        <f t="shared" si="5"/>
        <v>13500</v>
      </c>
      <c r="C46" s="23">
        <f t="shared" si="7"/>
        <v>12000</v>
      </c>
      <c r="D46" s="23">
        <f t="shared" ref="D46:D77" si="8">+B46-C46</f>
        <v>1500</v>
      </c>
      <c r="E46" s="23">
        <f t="shared" si="1"/>
        <v>49500</v>
      </c>
      <c r="F46" s="23">
        <f t="shared" si="6"/>
        <v>450</v>
      </c>
      <c r="G46" s="23">
        <f t="shared" si="4"/>
        <v>14850</v>
      </c>
    </row>
    <row r="47" spans="1:7" x14ac:dyDescent="0.2">
      <c r="A47" s="24">
        <f t="shared" si="2"/>
        <v>18</v>
      </c>
      <c r="B47" s="25">
        <f t="shared" si="5"/>
        <v>13500</v>
      </c>
      <c r="C47" s="26">
        <f t="shared" si="7"/>
        <v>12000</v>
      </c>
      <c r="D47" s="26">
        <f t="shared" si="8"/>
        <v>1500</v>
      </c>
      <c r="E47" s="26">
        <f t="shared" si="1"/>
        <v>51000</v>
      </c>
      <c r="F47" s="26">
        <f t="shared" si="6"/>
        <v>450</v>
      </c>
      <c r="G47" s="26">
        <f t="shared" si="4"/>
        <v>15300</v>
      </c>
    </row>
    <row r="48" spans="1:7" x14ac:dyDescent="0.2">
      <c r="A48" s="24">
        <f t="shared" si="2"/>
        <v>19</v>
      </c>
      <c r="B48" s="25">
        <f t="shared" si="5"/>
        <v>13500</v>
      </c>
      <c r="C48" s="26">
        <f t="shared" si="7"/>
        <v>12000</v>
      </c>
      <c r="D48" s="26">
        <f t="shared" si="8"/>
        <v>1500</v>
      </c>
      <c r="E48" s="26">
        <f t="shared" si="1"/>
        <v>52500</v>
      </c>
      <c r="F48" s="26">
        <f t="shared" si="6"/>
        <v>450</v>
      </c>
      <c r="G48" s="26">
        <f t="shared" si="4"/>
        <v>15750</v>
      </c>
    </row>
    <row r="49" spans="1:7" x14ac:dyDescent="0.2">
      <c r="A49" s="24">
        <f t="shared" si="2"/>
        <v>20</v>
      </c>
      <c r="B49" s="25">
        <f t="shared" si="5"/>
        <v>13500</v>
      </c>
      <c r="C49" s="26">
        <f t="shared" si="7"/>
        <v>12000</v>
      </c>
      <c r="D49" s="26">
        <f t="shared" si="8"/>
        <v>1500</v>
      </c>
      <c r="E49" s="26">
        <f t="shared" ref="E49:E77" si="9">+E48+D49</f>
        <v>54000</v>
      </c>
      <c r="F49" s="26">
        <f t="shared" si="6"/>
        <v>450</v>
      </c>
      <c r="G49" s="26">
        <f t="shared" si="4"/>
        <v>16200</v>
      </c>
    </row>
    <row r="50" spans="1:7" x14ac:dyDescent="0.2">
      <c r="A50" s="24">
        <f t="shared" si="2"/>
        <v>21</v>
      </c>
      <c r="B50" s="25">
        <f t="shared" si="5"/>
        <v>13500</v>
      </c>
      <c r="C50" s="26">
        <f t="shared" si="7"/>
        <v>12000</v>
      </c>
      <c r="D50" s="26">
        <f t="shared" si="8"/>
        <v>1500</v>
      </c>
      <c r="E50" s="26">
        <f t="shared" si="9"/>
        <v>55500</v>
      </c>
      <c r="F50" s="26">
        <f t="shared" si="6"/>
        <v>450</v>
      </c>
      <c r="G50" s="26">
        <f t="shared" si="4"/>
        <v>16650</v>
      </c>
    </row>
    <row r="51" spans="1:7" x14ac:dyDescent="0.2">
      <c r="A51" s="24">
        <f t="shared" si="2"/>
        <v>22</v>
      </c>
      <c r="B51" s="25">
        <f t="shared" si="5"/>
        <v>13500</v>
      </c>
      <c r="C51" s="26">
        <f t="shared" si="7"/>
        <v>12000</v>
      </c>
      <c r="D51" s="26">
        <f t="shared" si="8"/>
        <v>1500</v>
      </c>
      <c r="E51" s="26">
        <f t="shared" si="9"/>
        <v>57000</v>
      </c>
      <c r="F51" s="26">
        <f t="shared" si="6"/>
        <v>450</v>
      </c>
      <c r="G51" s="26">
        <f t="shared" si="4"/>
        <v>17100</v>
      </c>
    </row>
    <row r="52" spans="1:7" x14ac:dyDescent="0.2">
      <c r="A52" s="24">
        <f t="shared" si="2"/>
        <v>23</v>
      </c>
      <c r="B52" s="25">
        <f t="shared" si="5"/>
        <v>13500</v>
      </c>
      <c r="C52" s="26">
        <f t="shared" si="7"/>
        <v>12000</v>
      </c>
      <c r="D52" s="26">
        <f t="shared" si="8"/>
        <v>1500</v>
      </c>
      <c r="E52" s="26">
        <f t="shared" si="9"/>
        <v>58500</v>
      </c>
      <c r="F52" s="26">
        <f t="shared" si="6"/>
        <v>450</v>
      </c>
      <c r="G52" s="26">
        <f t="shared" si="4"/>
        <v>17550</v>
      </c>
    </row>
    <row r="53" spans="1:7" x14ac:dyDescent="0.2">
      <c r="A53" s="24">
        <f t="shared" si="2"/>
        <v>24</v>
      </c>
      <c r="B53" s="25">
        <f t="shared" si="5"/>
        <v>13500</v>
      </c>
      <c r="C53" s="26">
        <f>+C42</f>
        <v>12000</v>
      </c>
      <c r="D53" s="26">
        <f t="shared" si="8"/>
        <v>1500</v>
      </c>
      <c r="E53" s="26">
        <f t="shared" si="9"/>
        <v>60000</v>
      </c>
      <c r="F53" s="26">
        <f t="shared" si="6"/>
        <v>450</v>
      </c>
      <c r="G53" s="26">
        <f t="shared" si="4"/>
        <v>18000</v>
      </c>
    </row>
    <row r="54" spans="1:7" x14ac:dyDescent="0.2">
      <c r="A54" s="24">
        <f t="shared" si="2"/>
        <v>25</v>
      </c>
      <c r="B54" s="25">
        <f t="shared" si="5"/>
        <v>13500</v>
      </c>
      <c r="C54" s="26">
        <f>+B18</f>
        <v>14000</v>
      </c>
      <c r="D54" s="26">
        <f t="shared" si="8"/>
        <v>-500</v>
      </c>
      <c r="E54" s="26">
        <f t="shared" si="9"/>
        <v>59500</v>
      </c>
      <c r="F54" s="26">
        <f t="shared" si="6"/>
        <v>-150</v>
      </c>
      <c r="G54" s="26">
        <f t="shared" si="4"/>
        <v>17850</v>
      </c>
    </row>
    <row r="55" spans="1:7" x14ac:dyDescent="0.2">
      <c r="A55" s="24">
        <f t="shared" si="2"/>
        <v>26</v>
      </c>
      <c r="B55" s="25">
        <f t="shared" si="5"/>
        <v>13500</v>
      </c>
      <c r="C55" s="26">
        <f>+C54</f>
        <v>14000</v>
      </c>
      <c r="D55" s="26">
        <f t="shared" si="8"/>
        <v>-500</v>
      </c>
      <c r="E55" s="26">
        <f t="shared" si="9"/>
        <v>59000</v>
      </c>
      <c r="F55" s="26">
        <f t="shared" si="6"/>
        <v>-150</v>
      </c>
      <c r="G55" s="26">
        <f t="shared" si="4"/>
        <v>17700</v>
      </c>
    </row>
    <row r="56" spans="1:7" x14ac:dyDescent="0.2">
      <c r="A56" s="24">
        <f t="shared" si="2"/>
        <v>27</v>
      </c>
      <c r="B56" s="25">
        <f t="shared" si="5"/>
        <v>13500</v>
      </c>
      <c r="C56" s="26">
        <f t="shared" ref="C56:C64" si="10">+C55</f>
        <v>14000</v>
      </c>
      <c r="D56" s="26">
        <f t="shared" si="8"/>
        <v>-500</v>
      </c>
      <c r="E56" s="26">
        <f t="shared" si="9"/>
        <v>58500</v>
      </c>
      <c r="F56" s="26">
        <f t="shared" si="6"/>
        <v>-150</v>
      </c>
      <c r="G56" s="26">
        <f t="shared" si="4"/>
        <v>17550</v>
      </c>
    </row>
    <row r="57" spans="1:7" x14ac:dyDescent="0.2">
      <c r="A57" s="24">
        <f t="shared" si="2"/>
        <v>28</v>
      </c>
      <c r="B57" s="25">
        <f t="shared" si="5"/>
        <v>13500</v>
      </c>
      <c r="C57" s="26">
        <f t="shared" si="10"/>
        <v>14000</v>
      </c>
      <c r="D57" s="26">
        <f t="shared" si="8"/>
        <v>-500</v>
      </c>
      <c r="E57" s="26">
        <f t="shared" si="9"/>
        <v>58000</v>
      </c>
      <c r="F57" s="26">
        <f t="shared" si="6"/>
        <v>-150</v>
      </c>
      <c r="G57" s="26">
        <f t="shared" si="4"/>
        <v>17400</v>
      </c>
    </row>
    <row r="58" spans="1:7" x14ac:dyDescent="0.2">
      <c r="A58" s="24">
        <f t="shared" si="2"/>
        <v>29</v>
      </c>
      <c r="B58" s="25">
        <f t="shared" si="5"/>
        <v>13500</v>
      </c>
      <c r="C58" s="26">
        <f t="shared" si="10"/>
        <v>14000</v>
      </c>
      <c r="D58" s="26">
        <f t="shared" si="8"/>
        <v>-500</v>
      </c>
      <c r="E58" s="26">
        <f t="shared" si="9"/>
        <v>57500</v>
      </c>
      <c r="F58" s="26">
        <f t="shared" si="6"/>
        <v>-150</v>
      </c>
      <c r="G58" s="26">
        <f t="shared" si="4"/>
        <v>17250</v>
      </c>
    </row>
    <row r="59" spans="1:7" x14ac:dyDescent="0.2">
      <c r="A59" s="27">
        <f t="shared" si="2"/>
        <v>30</v>
      </c>
      <c r="B59" s="28">
        <f t="shared" si="5"/>
        <v>13500</v>
      </c>
      <c r="C59" s="29">
        <f t="shared" si="10"/>
        <v>14000</v>
      </c>
      <c r="D59" s="29">
        <f t="shared" si="8"/>
        <v>-500</v>
      </c>
      <c r="E59" s="29">
        <f t="shared" si="9"/>
        <v>57000</v>
      </c>
      <c r="F59" s="29">
        <f t="shared" si="6"/>
        <v>-150</v>
      </c>
      <c r="G59" s="29">
        <f t="shared" si="4"/>
        <v>17100</v>
      </c>
    </row>
    <row r="60" spans="1:7" x14ac:dyDescent="0.2">
      <c r="A60" s="27">
        <f t="shared" si="2"/>
        <v>31</v>
      </c>
      <c r="B60" s="28">
        <f t="shared" si="5"/>
        <v>13500</v>
      </c>
      <c r="C60" s="29">
        <f t="shared" si="10"/>
        <v>14000</v>
      </c>
      <c r="D60" s="29">
        <f t="shared" si="8"/>
        <v>-500</v>
      </c>
      <c r="E60" s="29">
        <f t="shared" si="9"/>
        <v>56500</v>
      </c>
      <c r="F60" s="29">
        <f t="shared" si="6"/>
        <v>-150</v>
      </c>
      <c r="G60" s="29">
        <f t="shared" si="4"/>
        <v>16950</v>
      </c>
    </row>
    <row r="61" spans="1:7" x14ac:dyDescent="0.2">
      <c r="A61" s="27">
        <f t="shared" si="2"/>
        <v>32</v>
      </c>
      <c r="B61" s="28">
        <f t="shared" si="5"/>
        <v>13500</v>
      </c>
      <c r="C61" s="29">
        <f t="shared" si="10"/>
        <v>14000</v>
      </c>
      <c r="D61" s="29">
        <f t="shared" si="8"/>
        <v>-500</v>
      </c>
      <c r="E61" s="29">
        <f t="shared" si="9"/>
        <v>56000</v>
      </c>
      <c r="F61" s="29">
        <f t="shared" si="6"/>
        <v>-150</v>
      </c>
      <c r="G61" s="29">
        <f t="shared" si="4"/>
        <v>16800</v>
      </c>
    </row>
    <row r="62" spans="1:7" x14ac:dyDescent="0.2">
      <c r="A62" s="27">
        <f t="shared" si="2"/>
        <v>33</v>
      </c>
      <c r="B62" s="28">
        <f t="shared" si="5"/>
        <v>13500</v>
      </c>
      <c r="C62" s="29">
        <f t="shared" si="10"/>
        <v>14000</v>
      </c>
      <c r="D62" s="29">
        <f t="shared" si="8"/>
        <v>-500</v>
      </c>
      <c r="E62" s="29">
        <f t="shared" si="9"/>
        <v>55500</v>
      </c>
      <c r="F62" s="29">
        <f t="shared" si="6"/>
        <v>-150</v>
      </c>
      <c r="G62" s="29">
        <f t="shared" si="4"/>
        <v>16650</v>
      </c>
    </row>
    <row r="63" spans="1:7" x14ac:dyDescent="0.2">
      <c r="A63" s="27">
        <f t="shared" si="2"/>
        <v>34</v>
      </c>
      <c r="B63" s="28">
        <f t="shared" si="5"/>
        <v>13500</v>
      </c>
      <c r="C63" s="29">
        <f t="shared" si="10"/>
        <v>14000</v>
      </c>
      <c r="D63" s="29">
        <f t="shared" si="8"/>
        <v>-500</v>
      </c>
      <c r="E63" s="29">
        <f t="shared" si="9"/>
        <v>55000</v>
      </c>
      <c r="F63" s="29">
        <f t="shared" si="6"/>
        <v>-150</v>
      </c>
      <c r="G63" s="29">
        <f t="shared" si="4"/>
        <v>16500</v>
      </c>
    </row>
    <row r="64" spans="1:7" x14ac:dyDescent="0.2">
      <c r="A64" s="27">
        <f t="shared" si="2"/>
        <v>35</v>
      </c>
      <c r="B64" s="28">
        <f t="shared" si="5"/>
        <v>13500</v>
      </c>
      <c r="C64" s="29">
        <f t="shared" si="10"/>
        <v>14000</v>
      </c>
      <c r="D64" s="29">
        <f t="shared" si="8"/>
        <v>-500</v>
      </c>
      <c r="E64" s="29">
        <f t="shared" si="9"/>
        <v>54500</v>
      </c>
      <c r="F64" s="29">
        <f t="shared" si="6"/>
        <v>-150</v>
      </c>
      <c r="G64" s="29">
        <f t="shared" si="4"/>
        <v>16350</v>
      </c>
    </row>
    <row r="65" spans="1:7" x14ac:dyDescent="0.2">
      <c r="A65" s="27">
        <f t="shared" si="2"/>
        <v>36</v>
      </c>
      <c r="B65" s="28">
        <f t="shared" si="5"/>
        <v>13500</v>
      </c>
      <c r="C65" s="29">
        <f>+C54</f>
        <v>14000</v>
      </c>
      <c r="D65" s="29">
        <f t="shared" si="8"/>
        <v>-500</v>
      </c>
      <c r="E65" s="29">
        <f t="shared" si="9"/>
        <v>54000</v>
      </c>
      <c r="F65" s="29">
        <f t="shared" si="6"/>
        <v>-150</v>
      </c>
      <c r="G65" s="29">
        <f t="shared" si="4"/>
        <v>16200</v>
      </c>
    </row>
    <row r="66" spans="1:7" x14ac:dyDescent="0.2">
      <c r="A66" s="27">
        <f t="shared" si="2"/>
        <v>37</v>
      </c>
      <c r="B66" s="28">
        <f t="shared" si="5"/>
        <v>13500</v>
      </c>
      <c r="C66" s="29">
        <f>+B19</f>
        <v>18000</v>
      </c>
      <c r="D66" s="29">
        <f t="shared" si="8"/>
        <v>-4500</v>
      </c>
      <c r="E66" s="29">
        <f t="shared" si="9"/>
        <v>49500</v>
      </c>
      <c r="F66" s="29">
        <f t="shared" si="6"/>
        <v>-1350</v>
      </c>
      <c r="G66" s="29">
        <f t="shared" si="4"/>
        <v>14850</v>
      </c>
    </row>
    <row r="67" spans="1:7" x14ac:dyDescent="0.2">
      <c r="A67" s="27">
        <f t="shared" si="2"/>
        <v>38</v>
      </c>
      <c r="B67" s="28">
        <f t="shared" si="5"/>
        <v>13500</v>
      </c>
      <c r="C67" s="29">
        <f>+C66</f>
        <v>18000</v>
      </c>
      <c r="D67" s="29">
        <f t="shared" si="8"/>
        <v>-4500</v>
      </c>
      <c r="E67" s="29">
        <f t="shared" si="9"/>
        <v>45000</v>
      </c>
      <c r="F67" s="29">
        <f t="shared" si="6"/>
        <v>-1350</v>
      </c>
      <c r="G67" s="29">
        <f t="shared" si="4"/>
        <v>13500</v>
      </c>
    </row>
    <row r="68" spans="1:7" x14ac:dyDescent="0.2">
      <c r="A68" s="27">
        <f t="shared" si="2"/>
        <v>39</v>
      </c>
      <c r="B68" s="28">
        <f t="shared" si="5"/>
        <v>13500</v>
      </c>
      <c r="C68" s="29">
        <f t="shared" ref="C68:C77" si="11">+C67</f>
        <v>18000</v>
      </c>
      <c r="D68" s="29">
        <f t="shared" si="8"/>
        <v>-4500</v>
      </c>
      <c r="E68" s="29">
        <f t="shared" si="9"/>
        <v>40500</v>
      </c>
      <c r="F68" s="29">
        <f t="shared" si="6"/>
        <v>-1350</v>
      </c>
      <c r="G68" s="29">
        <f t="shared" si="4"/>
        <v>12150</v>
      </c>
    </row>
    <row r="69" spans="1:7" x14ac:dyDescent="0.2">
      <c r="A69" s="27">
        <f t="shared" si="2"/>
        <v>40</v>
      </c>
      <c r="B69" s="28">
        <f t="shared" si="5"/>
        <v>13500</v>
      </c>
      <c r="C69" s="29">
        <f t="shared" si="11"/>
        <v>18000</v>
      </c>
      <c r="D69" s="29">
        <f t="shared" si="8"/>
        <v>-4500</v>
      </c>
      <c r="E69" s="29">
        <f t="shared" si="9"/>
        <v>36000</v>
      </c>
      <c r="F69" s="29">
        <f t="shared" si="6"/>
        <v>-1350</v>
      </c>
      <c r="G69" s="29">
        <f t="shared" si="4"/>
        <v>10800</v>
      </c>
    </row>
    <row r="70" spans="1:7" x14ac:dyDescent="0.2">
      <c r="A70" s="27">
        <f t="shared" si="2"/>
        <v>41</v>
      </c>
      <c r="B70" s="28">
        <f t="shared" si="5"/>
        <v>13500</v>
      </c>
      <c r="C70" s="29">
        <f t="shared" si="11"/>
        <v>18000</v>
      </c>
      <c r="D70" s="29">
        <f t="shared" si="8"/>
        <v>-4500</v>
      </c>
      <c r="E70" s="29">
        <f t="shared" si="9"/>
        <v>31500</v>
      </c>
      <c r="F70" s="29">
        <f t="shared" si="6"/>
        <v>-1350</v>
      </c>
      <c r="G70" s="29">
        <f t="shared" si="4"/>
        <v>9450</v>
      </c>
    </row>
    <row r="71" spans="1:7" x14ac:dyDescent="0.2">
      <c r="A71" s="30">
        <f t="shared" si="2"/>
        <v>42</v>
      </c>
      <c r="B71" s="31">
        <f t="shared" si="5"/>
        <v>13500</v>
      </c>
      <c r="C71" s="32">
        <f t="shared" si="11"/>
        <v>18000</v>
      </c>
      <c r="D71" s="32">
        <f t="shared" si="8"/>
        <v>-4500</v>
      </c>
      <c r="E71" s="32">
        <f t="shared" si="9"/>
        <v>27000</v>
      </c>
      <c r="F71" s="32">
        <f t="shared" si="6"/>
        <v>-1350</v>
      </c>
      <c r="G71" s="32">
        <f t="shared" si="4"/>
        <v>8100</v>
      </c>
    </row>
    <row r="72" spans="1:7" x14ac:dyDescent="0.2">
      <c r="A72" s="30">
        <f t="shared" si="2"/>
        <v>43</v>
      </c>
      <c r="B72" s="31">
        <f t="shared" si="5"/>
        <v>13500</v>
      </c>
      <c r="C72" s="32">
        <f t="shared" si="11"/>
        <v>18000</v>
      </c>
      <c r="D72" s="32">
        <f t="shared" si="8"/>
        <v>-4500</v>
      </c>
      <c r="E72" s="32">
        <f t="shared" si="9"/>
        <v>22500</v>
      </c>
      <c r="F72" s="32">
        <f t="shared" si="6"/>
        <v>-1350</v>
      </c>
      <c r="G72" s="32">
        <f t="shared" si="4"/>
        <v>6750</v>
      </c>
    </row>
    <row r="73" spans="1:7" x14ac:dyDescent="0.2">
      <c r="A73" s="30">
        <f t="shared" si="2"/>
        <v>44</v>
      </c>
      <c r="B73" s="31">
        <f t="shared" si="5"/>
        <v>13500</v>
      </c>
      <c r="C73" s="32">
        <f t="shared" si="11"/>
        <v>18000</v>
      </c>
      <c r="D73" s="32">
        <f t="shared" si="8"/>
        <v>-4500</v>
      </c>
      <c r="E73" s="32">
        <f t="shared" si="9"/>
        <v>18000</v>
      </c>
      <c r="F73" s="32">
        <f t="shared" si="6"/>
        <v>-1350</v>
      </c>
      <c r="G73" s="32">
        <f t="shared" si="4"/>
        <v>5400</v>
      </c>
    </row>
    <row r="74" spans="1:7" x14ac:dyDescent="0.2">
      <c r="A74" s="30">
        <f t="shared" si="2"/>
        <v>45</v>
      </c>
      <c r="B74" s="31">
        <f t="shared" si="5"/>
        <v>13500</v>
      </c>
      <c r="C74" s="32">
        <f t="shared" si="11"/>
        <v>18000</v>
      </c>
      <c r="D74" s="32">
        <f t="shared" si="8"/>
        <v>-4500</v>
      </c>
      <c r="E74" s="32">
        <f t="shared" si="9"/>
        <v>13500</v>
      </c>
      <c r="F74" s="32">
        <f t="shared" si="6"/>
        <v>-1350</v>
      </c>
      <c r="G74" s="32">
        <f t="shared" si="4"/>
        <v>4050</v>
      </c>
    </row>
    <row r="75" spans="1:7" x14ac:dyDescent="0.2">
      <c r="A75" s="30">
        <f t="shared" si="2"/>
        <v>46</v>
      </c>
      <c r="B75" s="31">
        <f t="shared" si="5"/>
        <v>13500</v>
      </c>
      <c r="C75" s="32">
        <f t="shared" si="11"/>
        <v>18000</v>
      </c>
      <c r="D75" s="32">
        <f t="shared" si="8"/>
        <v>-4500</v>
      </c>
      <c r="E75" s="32">
        <f t="shared" si="9"/>
        <v>9000</v>
      </c>
      <c r="F75" s="32">
        <f t="shared" si="6"/>
        <v>-1350</v>
      </c>
      <c r="G75" s="32">
        <f t="shared" si="4"/>
        <v>2700</v>
      </c>
    </row>
    <row r="76" spans="1:7" x14ac:dyDescent="0.2">
      <c r="A76" s="30">
        <f t="shared" si="2"/>
        <v>47</v>
      </c>
      <c r="B76" s="31">
        <f t="shared" si="5"/>
        <v>13500</v>
      </c>
      <c r="C76" s="32">
        <f t="shared" si="11"/>
        <v>18000</v>
      </c>
      <c r="D76" s="32">
        <f t="shared" si="8"/>
        <v>-4500</v>
      </c>
      <c r="E76" s="32">
        <f t="shared" si="9"/>
        <v>4500</v>
      </c>
      <c r="F76" s="32">
        <f t="shared" si="6"/>
        <v>-1350</v>
      </c>
      <c r="G76" s="32">
        <f t="shared" si="4"/>
        <v>1350</v>
      </c>
    </row>
    <row r="77" spans="1:7" ht="15" x14ac:dyDescent="0.25">
      <c r="A77" s="30">
        <f t="shared" si="2"/>
        <v>48</v>
      </c>
      <c r="B77" s="31">
        <f t="shared" si="5"/>
        <v>13500</v>
      </c>
      <c r="C77" s="32">
        <f t="shared" si="11"/>
        <v>18000</v>
      </c>
      <c r="D77" s="32">
        <f t="shared" si="8"/>
        <v>-4500</v>
      </c>
      <c r="E77" s="33">
        <f t="shared" si="9"/>
        <v>0</v>
      </c>
      <c r="F77" s="32">
        <f t="shared" si="6"/>
        <v>-1350</v>
      </c>
      <c r="G77" s="32">
        <f t="shared" si="4"/>
        <v>0</v>
      </c>
    </row>
    <row r="78" spans="1:7" ht="15" x14ac:dyDescent="0.25">
      <c r="B78" s="12">
        <f>SUM(B30:B77)</f>
        <v>648000</v>
      </c>
      <c r="C78" s="12">
        <f>SUM(C30:C77)</f>
        <v>648000</v>
      </c>
      <c r="D78" s="12">
        <f>SUM(D30:D77)</f>
        <v>0</v>
      </c>
      <c r="E78" s="3"/>
      <c r="F78" s="12">
        <f>SUM(F30:F77)</f>
        <v>0</v>
      </c>
    </row>
    <row r="79" spans="1:7" ht="15" thickBot="1" x14ac:dyDescent="0.25"/>
    <row r="80" spans="1:7" x14ac:dyDescent="0.2">
      <c r="A80" s="67" t="s">
        <v>39</v>
      </c>
      <c r="B80" s="68"/>
      <c r="C80" s="68"/>
      <c r="D80" s="68"/>
      <c r="E80" s="68"/>
      <c r="F80" s="69"/>
    </row>
    <row r="81" spans="1:7" ht="15" x14ac:dyDescent="0.25">
      <c r="A81" s="70"/>
      <c r="B81" s="71" t="s">
        <v>16</v>
      </c>
      <c r="C81" s="71" t="s">
        <v>17</v>
      </c>
      <c r="D81" s="71" t="s">
        <v>18</v>
      </c>
      <c r="E81" s="71" t="s">
        <v>19</v>
      </c>
      <c r="F81" s="72" t="s">
        <v>31</v>
      </c>
    </row>
    <row r="82" spans="1:7" ht="15" x14ac:dyDescent="0.25">
      <c r="A82" s="70" t="s">
        <v>32</v>
      </c>
      <c r="B82" s="73">
        <f>SUM(B30:B34)</f>
        <v>67500</v>
      </c>
      <c r="C82" s="73">
        <f>+B77*12</f>
        <v>162000</v>
      </c>
      <c r="D82" s="73">
        <f>+C82</f>
        <v>162000</v>
      </c>
      <c r="E82" s="73">
        <f>+D82</f>
        <v>162000</v>
      </c>
      <c r="F82" s="74">
        <f>+B77*7</f>
        <v>94500</v>
      </c>
      <c r="G82" s="12">
        <f>SUM(B82:F82)</f>
        <v>648000</v>
      </c>
    </row>
    <row r="83" spans="1:7" x14ac:dyDescent="0.2">
      <c r="A83" s="70" t="s">
        <v>33</v>
      </c>
      <c r="B83" s="73">
        <f>-B82*0.3</f>
        <v>-20250</v>
      </c>
      <c r="C83" s="73">
        <f t="shared" ref="C83:F83" si="12">-C82*0.3</f>
        <v>-48600</v>
      </c>
      <c r="D83" s="73">
        <f t="shared" si="12"/>
        <v>-48600</v>
      </c>
      <c r="E83" s="73">
        <f t="shared" si="12"/>
        <v>-48600</v>
      </c>
      <c r="F83" s="74">
        <f t="shared" si="12"/>
        <v>-28350</v>
      </c>
    </row>
    <row r="84" spans="1:7" ht="15" x14ac:dyDescent="0.25">
      <c r="A84" s="75" t="s">
        <v>34</v>
      </c>
      <c r="B84" s="76">
        <f>+B82+B83</f>
        <v>47250</v>
      </c>
      <c r="C84" s="76">
        <f t="shared" ref="C84:F84" si="13">+C82+C83</f>
        <v>113400</v>
      </c>
      <c r="D84" s="76">
        <f t="shared" si="13"/>
        <v>113400</v>
      </c>
      <c r="E84" s="76">
        <f t="shared" si="13"/>
        <v>113400</v>
      </c>
      <c r="F84" s="77">
        <f t="shared" si="13"/>
        <v>66150</v>
      </c>
    </row>
    <row r="85" spans="1:7" x14ac:dyDescent="0.2">
      <c r="A85" s="70" t="s">
        <v>35</v>
      </c>
      <c r="B85" s="78"/>
      <c r="C85" s="78"/>
      <c r="D85" s="78"/>
      <c r="E85" s="78"/>
      <c r="F85" s="79"/>
    </row>
    <row r="86" spans="1:7" x14ac:dyDescent="0.2">
      <c r="A86" s="80" t="s">
        <v>36</v>
      </c>
      <c r="B86" s="81">
        <f>+B116</f>
        <v>-8925</v>
      </c>
      <c r="C86" s="81">
        <f t="shared" ref="C86:F86" si="14">+C116</f>
        <v>-24420</v>
      </c>
      <c r="D86" s="81">
        <f t="shared" si="14"/>
        <v>-31620</v>
      </c>
      <c r="E86" s="81">
        <f t="shared" si="14"/>
        <v>-41820</v>
      </c>
      <c r="F86" s="82">
        <f t="shared" si="14"/>
        <v>-29295</v>
      </c>
    </row>
    <row r="87" spans="1:7" ht="15" x14ac:dyDescent="0.25">
      <c r="A87" s="83" t="s">
        <v>37</v>
      </c>
      <c r="B87" s="84">
        <f>-SUM(F30:F34)</f>
        <v>-5250</v>
      </c>
      <c r="C87" s="73">
        <f>-SUM(F35:F46)</f>
        <v>-9600</v>
      </c>
      <c r="D87" s="73">
        <f>-SUM(F47:F58)</f>
        <v>-2400</v>
      </c>
      <c r="E87" s="73">
        <f>-SUM(F59:F70)</f>
        <v>7800</v>
      </c>
      <c r="F87" s="74">
        <f>-SUM(F71:F77)</f>
        <v>9450</v>
      </c>
      <c r="G87" s="36">
        <f>SUM(B87:F87)</f>
        <v>0</v>
      </c>
    </row>
    <row r="88" spans="1:7" ht="15.75" thickBot="1" x14ac:dyDescent="0.3">
      <c r="A88" s="85" t="s">
        <v>38</v>
      </c>
      <c r="B88" s="86">
        <f>SUM(B84:B87)</f>
        <v>33075</v>
      </c>
      <c r="C88" s="86">
        <f t="shared" ref="C88:F88" si="15">SUM(C84:C87)</f>
        <v>79380</v>
      </c>
      <c r="D88" s="86">
        <f t="shared" si="15"/>
        <v>79380</v>
      </c>
      <c r="E88" s="86">
        <f t="shared" si="15"/>
        <v>79380</v>
      </c>
      <c r="F88" s="87">
        <f t="shared" si="15"/>
        <v>46305</v>
      </c>
    </row>
    <row r="90" spans="1:7" ht="15" x14ac:dyDescent="0.25">
      <c r="A90" s="34" t="s">
        <v>46</v>
      </c>
      <c r="B90" s="35">
        <f>-(B86+B87)/B84</f>
        <v>0.3</v>
      </c>
      <c r="C90" s="35">
        <f t="shared" ref="C90:F90" si="16">-(C86+C87)/C84</f>
        <v>0.3</v>
      </c>
      <c r="D90" s="35">
        <f t="shared" si="16"/>
        <v>0.3</v>
      </c>
      <c r="E90" s="35">
        <f t="shared" si="16"/>
        <v>0.3</v>
      </c>
      <c r="F90" s="35">
        <f t="shared" si="16"/>
        <v>0.3</v>
      </c>
    </row>
    <row r="92" spans="1:7" ht="15" x14ac:dyDescent="0.25">
      <c r="C92" s="13" t="s">
        <v>49</v>
      </c>
      <c r="D92" s="13" t="s">
        <v>50</v>
      </c>
      <c r="E92" s="13" t="s">
        <v>51</v>
      </c>
    </row>
    <row r="93" spans="1:7" x14ac:dyDescent="0.2">
      <c r="A93" t="s">
        <v>47</v>
      </c>
      <c r="C93" s="3">
        <f>-B87</f>
        <v>5250</v>
      </c>
    </row>
    <row r="94" spans="1:7" x14ac:dyDescent="0.2">
      <c r="A94" t="s">
        <v>48</v>
      </c>
      <c r="D94" s="3">
        <f>+C93</f>
        <v>5250</v>
      </c>
      <c r="E94" s="3">
        <f>+D94-C94</f>
        <v>5250</v>
      </c>
    </row>
    <row r="96" spans="1:7" x14ac:dyDescent="0.2">
      <c r="A96" t="s">
        <v>47</v>
      </c>
      <c r="C96" s="3">
        <f>-C87</f>
        <v>9600</v>
      </c>
    </row>
    <row r="97" spans="1:6" x14ac:dyDescent="0.2">
      <c r="A97" t="s">
        <v>48</v>
      </c>
      <c r="D97" s="3">
        <f>+C96</f>
        <v>9600</v>
      </c>
      <c r="E97" s="3">
        <f>+E94+D97-C97</f>
        <v>14850</v>
      </c>
    </row>
    <row r="98" spans="1:6" x14ac:dyDescent="0.2">
      <c r="D98" s="3"/>
    </row>
    <row r="99" spans="1:6" x14ac:dyDescent="0.2">
      <c r="A99" t="s">
        <v>47</v>
      </c>
      <c r="C99" s="3">
        <f>-D87</f>
        <v>2400</v>
      </c>
    </row>
    <row r="100" spans="1:6" x14ac:dyDescent="0.2">
      <c r="A100" t="s">
        <v>48</v>
      </c>
      <c r="D100" s="3">
        <f>+C99</f>
        <v>2400</v>
      </c>
      <c r="E100" s="3">
        <f>+E97+D100-C100</f>
        <v>17250</v>
      </c>
    </row>
    <row r="102" spans="1:6" x14ac:dyDescent="0.2">
      <c r="A102" t="s">
        <v>47</v>
      </c>
      <c r="C102" s="3"/>
      <c r="D102" s="3">
        <f>+C103</f>
        <v>7800</v>
      </c>
    </row>
    <row r="103" spans="1:6" x14ac:dyDescent="0.2">
      <c r="A103" t="s">
        <v>48</v>
      </c>
      <c r="C103" s="3">
        <f>+E87</f>
        <v>7800</v>
      </c>
      <c r="D103" s="3"/>
      <c r="E103" s="3">
        <f>+E100+D103-C103</f>
        <v>9450</v>
      </c>
    </row>
    <row r="104" spans="1:6" x14ac:dyDescent="0.2">
      <c r="C104" s="3"/>
      <c r="D104" s="3"/>
    </row>
    <row r="105" spans="1:6" x14ac:dyDescent="0.2">
      <c r="A105" t="s">
        <v>47</v>
      </c>
      <c r="C105" s="3"/>
      <c r="D105" s="3">
        <f>+F87</f>
        <v>9450</v>
      </c>
    </row>
    <row r="106" spans="1:6" x14ac:dyDescent="0.2">
      <c r="A106" t="s">
        <v>48</v>
      </c>
      <c r="C106" s="3">
        <f>+D105</f>
        <v>9450</v>
      </c>
      <c r="D106" s="3"/>
      <c r="E106" s="3">
        <f>+E103+D106-C106</f>
        <v>0</v>
      </c>
    </row>
    <row r="107" spans="1:6" ht="15" thickBot="1" x14ac:dyDescent="0.25"/>
    <row r="108" spans="1:6" x14ac:dyDescent="0.2">
      <c r="A108" s="38" t="s">
        <v>42</v>
      </c>
      <c r="B108" s="39"/>
      <c r="C108" s="39"/>
      <c r="D108" s="39"/>
      <c r="E108" s="39"/>
      <c r="F108" s="40"/>
    </row>
    <row r="109" spans="1:6" ht="15" x14ac:dyDescent="0.25">
      <c r="A109" s="41"/>
      <c r="B109" s="42" t="s">
        <v>16</v>
      </c>
      <c r="C109" s="42" t="s">
        <v>17</v>
      </c>
      <c r="D109" s="42" t="s">
        <v>18</v>
      </c>
      <c r="E109" s="42" t="s">
        <v>19</v>
      </c>
      <c r="F109" s="43" t="s">
        <v>31</v>
      </c>
    </row>
    <row r="110" spans="1:6" ht="15" x14ac:dyDescent="0.25">
      <c r="A110" s="44" t="s">
        <v>41</v>
      </c>
      <c r="B110" s="45">
        <f>+B84</f>
        <v>47250</v>
      </c>
      <c r="C110" s="45">
        <f>+C84</f>
        <v>113400</v>
      </c>
      <c r="D110" s="45">
        <f>+D84</f>
        <v>113400</v>
      </c>
      <c r="E110" s="45">
        <f>+E84</f>
        <v>113400</v>
      </c>
      <c r="F110" s="46">
        <f>+F84</f>
        <v>66150</v>
      </c>
    </row>
    <row r="111" spans="1:6" x14ac:dyDescent="0.2">
      <c r="A111" s="41"/>
      <c r="B111" s="47"/>
      <c r="C111" s="47"/>
      <c r="D111" s="47"/>
      <c r="E111" s="47"/>
      <c r="F111" s="48"/>
    </row>
    <row r="112" spans="1:6" ht="15" x14ac:dyDescent="0.25">
      <c r="A112" s="44" t="s">
        <v>43</v>
      </c>
      <c r="B112" s="49">
        <f>SUM(C30:C34)</f>
        <v>50000</v>
      </c>
      <c r="C112" s="49">
        <f>SUM(C35:C46)</f>
        <v>130000</v>
      </c>
      <c r="D112" s="49">
        <f>SUM(C47:C58)</f>
        <v>154000</v>
      </c>
      <c r="E112" s="49">
        <f>SUM(C59:C70)</f>
        <v>188000</v>
      </c>
      <c r="F112" s="50">
        <f>SUM(C71:C77)</f>
        <v>126000</v>
      </c>
    </row>
    <row r="113" spans="1:7" ht="15" x14ac:dyDescent="0.25">
      <c r="A113" s="44" t="s">
        <v>44</v>
      </c>
      <c r="B113" s="47">
        <f>-B82</f>
        <v>-67500</v>
      </c>
      <c r="C113" s="47">
        <f>-C82</f>
        <v>-162000</v>
      </c>
      <c r="D113" s="47">
        <f>-D82</f>
        <v>-162000</v>
      </c>
      <c r="E113" s="47">
        <f>-E82</f>
        <v>-162000</v>
      </c>
      <c r="F113" s="48">
        <f>-F82</f>
        <v>-94500</v>
      </c>
      <c r="G113" s="3"/>
    </row>
    <row r="114" spans="1:7" x14ac:dyDescent="0.2">
      <c r="A114" s="51"/>
      <c r="B114" s="52"/>
      <c r="C114" s="52"/>
      <c r="D114" s="52"/>
      <c r="E114" s="52"/>
      <c r="F114" s="53"/>
    </row>
    <row r="115" spans="1:7" ht="15" x14ac:dyDescent="0.25">
      <c r="A115" s="44" t="s">
        <v>40</v>
      </c>
      <c r="B115" s="45">
        <f>SUM(B110:B113)</f>
        <v>29750</v>
      </c>
      <c r="C115" s="45">
        <f t="shared" ref="C115:F115" si="17">SUM(C110:C113)</f>
        <v>81400</v>
      </c>
      <c r="D115" s="45">
        <f t="shared" si="17"/>
        <v>105400</v>
      </c>
      <c r="E115" s="45">
        <f t="shared" si="17"/>
        <v>139400</v>
      </c>
      <c r="F115" s="46">
        <f t="shared" si="17"/>
        <v>97650</v>
      </c>
    </row>
    <row r="116" spans="1:7" ht="15.75" thickBot="1" x14ac:dyDescent="0.3">
      <c r="A116" s="54" t="s">
        <v>45</v>
      </c>
      <c r="B116" s="55">
        <f>-+B115*$G$27</f>
        <v>-8925</v>
      </c>
      <c r="C116" s="55">
        <f>-+C115*$G$27</f>
        <v>-24420</v>
      </c>
      <c r="D116" s="55">
        <f>-+D115*$G$27</f>
        <v>-31620</v>
      </c>
      <c r="E116" s="55">
        <f>-+E115*$G$27</f>
        <v>-41820</v>
      </c>
      <c r="F116" s="56">
        <f>-+F115*$G$27</f>
        <v>-29295</v>
      </c>
    </row>
    <row r="119" spans="1:7" x14ac:dyDescent="0.2">
      <c r="A119" t="s">
        <v>52</v>
      </c>
    </row>
    <row r="121" spans="1:7" x14ac:dyDescent="0.2">
      <c r="A121" t="s">
        <v>53</v>
      </c>
      <c r="B121" s="37" t="s">
        <v>49</v>
      </c>
      <c r="C121" s="37" t="s">
        <v>50</v>
      </c>
      <c r="D121" s="37" t="s">
        <v>51</v>
      </c>
    </row>
    <row r="122" spans="1:7" x14ac:dyDescent="0.2">
      <c r="A122" s="61" t="s">
        <v>55</v>
      </c>
      <c r="B122" s="58">
        <f>+B30</f>
        <v>13500</v>
      </c>
      <c r="C122" s="61"/>
    </row>
    <row r="123" spans="1:7" x14ac:dyDescent="0.2">
      <c r="A123" s="59" t="s">
        <v>56</v>
      </c>
      <c r="B123" s="59"/>
      <c r="C123" s="60">
        <f>+B122-C124</f>
        <v>3500</v>
      </c>
      <c r="D123" s="3">
        <f>+C123</f>
        <v>3500</v>
      </c>
    </row>
    <row r="124" spans="1:7" x14ac:dyDescent="0.2">
      <c r="A124" s="61" t="s">
        <v>54</v>
      </c>
      <c r="B124" s="61"/>
      <c r="C124" s="58">
        <f>+C30</f>
        <v>10000</v>
      </c>
    </row>
    <row r="126" spans="1:7" x14ac:dyDescent="0.2">
      <c r="A126" t="s">
        <v>57</v>
      </c>
      <c r="B126" s="37" t="s">
        <v>49</v>
      </c>
      <c r="C126" s="37" t="s">
        <v>50</v>
      </c>
    </row>
    <row r="127" spans="1:7" x14ac:dyDescent="0.2">
      <c r="A127" t="s">
        <v>55</v>
      </c>
      <c r="B127" s="3">
        <f>+B35</f>
        <v>13500</v>
      </c>
    </row>
    <row r="128" spans="1:7" x14ac:dyDescent="0.2">
      <c r="A128" s="59" t="s">
        <v>56</v>
      </c>
      <c r="B128" s="59"/>
      <c r="C128" s="60">
        <f>+B127-C129</f>
        <v>3500</v>
      </c>
      <c r="D128" s="60">
        <f>+D123+C128</f>
        <v>7000</v>
      </c>
    </row>
    <row r="129" spans="1:4" x14ac:dyDescent="0.2">
      <c r="A129" t="s">
        <v>54</v>
      </c>
      <c r="C129" s="3">
        <f>+C124</f>
        <v>10000</v>
      </c>
      <c r="D129" s="59"/>
    </row>
    <row r="130" spans="1:4" x14ac:dyDescent="0.2">
      <c r="D130" s="59"/>
    </row>
    <row r="131" spans="1:4" x14ac:dyDescent="0.2">
      <c r="A131" t="s">
        <v>58</v>
      </c>
      <c r="B131" s="37" t="s">
        <v>49</v>
      </c>
      <c r="C131" s="37" t="s">
        <v>50</v>
      </c>
      <c r="D131" s="59"/>
    </row>
    <row r="132" spans="1:4" x14ac:dyDescent="0.2">
      <c r="A132" t="s">
        <v>55</v>
      </c>
      <c r="B132" s="3">
        <f>+B40</f>
        <v>13500</v>
      </c>
      <c r="D132" s="59"/>
    </row>
    <row r="133" spans="1:4" x14ac:dyDescent="0.2">
      <c r="A133" s="59" t="s">
        <v>56</v>
      </c>
      <c r="B133" s="59"/>
      <c r="C133" s="60">
        <f>+B132-C134</f>
        <v>3500</v>
      </c>
      <c r="D133" s="60">
        <f>+D128+C133</f>
        <v>10500</v>
      </c>
    </row>
    <row r="134" spans="1:4" x14ac:dyDescent="0.2">
      <c r="A134" t="s">
        <v>54</v>
      </c>
      <c r="C134" s="3">
        <f>+C129</f>
        <v>10000</v>
      </c>
      <c r="D134" s="59"/>
    </row>
    <row r="135" spans="1:4" x14ac:dyDescent="0.2">
      <c r="D135" s="59"/>
    </row>
    <row r="136" spans="1:4" x14ac:dyDescent="0.2">
      <c r="A136" t="s">
        <v>59</v>
      </c>
      <c r="B136" s="37" t="s">
        <v>49</v>
      </c>
      <c r="C136" s="37" t="s">
        <v>50</v>
      </c>
      <c r="D136" s="59"/>
    </row>
    <row r="137" spans="1:4" x14ac:dyDescent="0.2">
      <c r="A137" t="s">
        <v>55</v>
      </c>
      <c r="B137" s="3">
        <f>+B45</f>
        <v>13500</v>
      </c>
      <c r="D137" s="59"/>
    </row>
    <row r="138" spans="1:4" x14ac:dyDescent="0.2">
      <c r="A138" s="59" t="s">
        <v>56</v>
      </c>
      <c r="B138" s="59"/>
      <c r="C138" s="60">
        <f>+B137-C139</f>
        <v>3500</v>
      </c>
      <c r="D138" s="60">
        <f>+D133+C138</f>
        <v>14000</v>
      </c>
    </row>
    <row r="139" spans="1:4" x14ac:dyDescent="0.2">
      <c r="A139" t="s">
        <v>54</v>
      </c>
      <c r="C139" s="3">
        <f>+C134</f>
        <v>10000</v>
      </c>
      <c r="D139" s="59"/>
    </row>
    <row r="140" spans="1:4" x14ac:dyDescent="0.2">
      <c r="D140" s="59"/>
    </row>
    <row r="141" spans="1:4" x14ac:dyDescent="0.2">
      <c r="A141" t="s">
        <v>60</v>
      </c>
      <c r="B141" s="37" t="s">
        <v>49</v>
      </c>
      <c r="C141" s="37" t="s">
        <v>50</v>
      </c>
      <c r="D141" s="59"/>
    </row>
    <row r="142" spans="1:4" x14ac:dyDescent="0.2">
      <c r="A142" t="s">
        <v>55</v>
      </c>
      <c r="B142" s="3">
        <f>+B50</f>
        <v>13500</v>
      </c>
      <c r="D142" s="59"/>
    </row>
    <row r="143" spans="1:4" x14ac:dyDescent="0.2">
      <c r="A143" s="62" t="s">
        <v>56</v>
      </c>
      <c r="B143" s="62"/>
      <c r="C143" s="63">
        <f>+B142-C144</f>
        <v>3500</v>
      </c>
      <c r="D143" s="60">
        <f>+D138+C143</f>
        <v>17500</v>
      </c>
    </row>
    <row r="144" spans="1:4" x14ac:dyDescent="0.2">
      <c r="A144" t="s">
        <v>54</v>
      </c>
      <c r="C144" s="3">
        <f>+C139</f>
        <v>10000</v>
      </c>
    </row>
    <row r="147" spans="1:5" x14ac:dyDescent="0.2">
      <c r="A147" s="65"/>
      <c r="B147" s="66" t="s">
        <v>61</v>
      </c>
      <c r="C147" s="66" t="s">
        <v>62</v>
      </c>
      <c r="D147" s="66" t="s">
        <v>63</v>
      </c>
      <c r="E147" s="66" t="s">
        <v>64</v>
      </c>
    </row>
    <row r="148" spans="1:5" x14ac:dyDescent="0.2">
      <c r="A148" s="59" t="s">
        <v>56</v>
      </c>
      <c r="B148" s="3">
        <f>+D143</f>
        <v>17500</v>
      </c>
      <c r="C148">
        <v>0</v>
      </c>
      <c r="D148" s="3">
        <f>+B148-C148</f>
        <v>17500</v>
      </c>
      <c r="E148" s="29">
        <f>+D148*0.3</f>
        <v>5250</v>
      </c>
    </row>
    <row r="150" spans="1:5" ht="15" x14ac:dyDescent="0.25">
      <c r="A150" s="1" t="s">
        <v>65</v>
      </c>
    </row>
  </sheetData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AB536-C0D6-4964-8200-14BB484118D7}">
  <dimension ref="A1:L161"/>
  <sheetViews>
    <sheetView tabSelected="1" zoomScale="140" zoomScaleNormal="140" workbookViewId="0">
      <pane ySplit="3" topLeftCell="A141" activePane="bottomLeft" state="frozen"/>
      <selection pane="bottomLeft" activeCell="K151" sqref="K151"/>
    </sheetView>
  </sheetViews>
  <sheetFormatPr baseColWidth="10" defaultRowHeight="12.75" x14ac:dyDescent="0.2"/>
  <cols>
    <col min="1" max="1" width="4.125" style="89" customWidth="1"/>
    <col min="2" max="16384" width="11" style="89"/>
  </cols>
  <sheetData>
    <row r="1" spans="1:12" s="4" customFormat="1" ht="23.25" x14ac:dyDescent="0.35">
      <c r="A1" s="2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4" customFormat="1" ht="23.25" x14ac:dyDescent="0.3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s="90" customFormat="1" x14ac:dyDescent="0.2">
      <c r="A3" s="88" t="s">
        <v>66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x14ac:dyDescent="0.2">
      <c r="A4" s="89" t="s">
        <v>4</v>
      </c>
      <c r="C4" s="89">
        <v>60</v>
      </c>
      <c r="D4" s="89" t="s">
        <v>5</v>
      </c>
      <c r="G4" s="91" t="s">
        <v>49</v>
      </c>
      <c r="H4" s="91" t="s">
        <v>50</v>
      </c>
    </row>
    <row r="5" spans="1:12" x14ac:dyDescent="0.2">
      <c r="A5" s="89" t="s">
        <v>67</v>
      </c>
      <c r="C5" s="92">
        <v>100000</v>
      </c>
      <c r="D5" s="89" t="s">
        <v>68</v>
      </c>
      <c r="E5" s="93" t="s">
        <v>71</v>
      </c>
      <c r="F5" s="93"/>
      <c r="G5" s="94">
        <f>+C7</f>
        <v>4495503.8406224037</v>
      </c>
      <c r="H5" s="93"/>
    </row>
    <row r="6" spans="1:12" x14ac:dyDescent="0.2">
      <c r="A6" s="89" t="s">
        <v>69</v>
      </c>
      <c r="C6" s="95">
        <v>0.01</v>
      </c>
      <c r="E6" s="93" t="s">
        <v>72</v>
      </c>
      <c r="F6" s="93"/>
      <c r="G6" s="93"/>
      <c r="H6" s="94">
        <f>+G5</f>
        <v>4495503.8406224037</v>
      </c>
    </row>
    <row r="7" spans="1:12" x14ac:dyDescent="0.2">
      <c r="A7" s="89" t="s">
        <v>70</v>
      </c>
      <c r="C7" s="92">
        <f>-PV(C6,C4,C5,0,0)</f>
        <v>4495503.8406224037</v>
      </c>
    </row>
    <row r="8" spans="1:12" x14ac:dyDescent="0.2">
      <c r="B8" s="96" t="s">
        <v>78</v>
      </c>
      <c r="F8" s="96" t="s">
        <v>79</v>
      </c>
    </row>
    <row r="9" spans="1:12" x14ac:dyDescent="0.2">
      <c r="B9" s="97" t="s">
        <v>73</v>
      </c>
      <c r="C9" s="97" t="s">
        <v>74</v>
      </c>
      <c r="D9" s="97" t="s">
        <v>75</v>
      </c>
      <c r="E9" s="97" t="s">
        <v>76</v>
      </c>
      <c r="F9" s="98" t="s">
        <v>73</v>
      </c>
      <c r="G9" s="98" t="s">
        <v>77</v>
      </c>
      <c r="H9" s="98" t="s">
        <v>76</v>
      </c>
    </row>
    <row r="10" spans="1:12" x14ac:dyDescent="0.2">
      <c r="A10" s="89">
        <v>1</v>
      </c>
      <c r="B10" s="92">
        <f>+H6</f>
        <v>4495503.8406224037</v>
      </c>
      <c r="C10" s="92">
        <f t="shared" ref="C10:C41" si="0">+B10*$C$6</f>
        <v>44955.038406224041</v>
      </c>
      <c r="D10" s="92">
        <f>-C5</f>
        <v>-100000</v>
      </c>
      <c r="E10" s="92">
        <f>+B10+C10+D10</f>
        <v>4440458.8790286276</v>
      </c>
      <c r="F10" s="92">
        <v>0</v>
      </c>
      <c r="G10" s="92">
        <f>+G5/60</f>
        <v>74925.064010373389</v>
      </c>
      <c r="H10" s="92">
        <f>+F10+G10</f>
        <v>74925.064010373389</v>
      </c>
    </row>
    <row r="11" spans="1:12" x14ac:dyDescent="0.2">
      <c r="A11" s="89">
        <f>+A10+1</f>
        <v>2</v>
      </c>
      <c r="B11" s="92">
        <f>+E10</f>
        <v>4440458.8790286276</v>
      </c>
      <c r="C11" s="92">
        <f t="shared" si="0"/>
        <v>44404.588790286274</v>
      </c>
      <c r="D11" s="92">
        <f>+D10</f>
        <v>-100000</v>
      </c>
      <c r="E11" s="92">
        <f>+B11+C11+D11</f>
        <v>4384863.467818914</v>
      </c>
      <c r="F11" s="92">
        <f>+H10</f>
        <v>74925.064010373389</v>
      </c>
      <c r="G11" s="92">
        <f>+G10</f>
        <v>74925.064010373389</v>
      </c>
      <c r="H11" s="92">
        <f>+F11+G11</f>
        <v>149850.12802074678</v>
      </c>
    </row>
    <row r="12" spans="1:12" x14ac:dyDescent="0.2">
      <c r="A12" s="89">
        <f t="shared" ref="A12:A69" si="1">+A11+1</f>
        <v>3</v>
      </c>
      <c r="B12" s="92">
        <f>+E11</f>
        <v>4384863.467818914</v>
      </c>
      <c r="C12" s="92">
        <f t="shared" si="0"/>
        <v>43848.634678189141</v>
      </c>
      <c r="D12" s="92">
        <f>+D11</f>
        <v>-100000</v>
      </c>
      <c r="E12" s="92">
        <f>+B12+C12+D12</f>
        <v>4328712.1024971027</v>
      </c>
      <c r="F12" s="92">
        <f t="shared" ref="F12:F21" si="2">+H11</f>
        <v>149850.12802074678</v>
      </c>
      <c r="G12" s="92">
        <f t="shared" ref="G12:G21" si="3">+G11</f>
        <v>74925.064010373389</v>
      </c>
      <c r="H12" s="92">
        <f t="shared" ref="H12:H21" si="4">+F12+G12</f>
        <v>224775.19203112018</v>
      </c>
    </row>
    <row r="13" spans="1:12" x14ac:dyDescent="0.2">
      <c r="A13" s="89">
        <f t="shared" si="1"/>
        <v>4</v>
      </c>
      <c r="B13" s="92">
        <f t="shared" ref="B13:B14" si="5">+E12</f>
        <v>4328712.1024971027</v>
      </c>
      <c r="C13" s="92">
        <f t="shared" si="0"/>
        <v>43287.121024971028</v>
      </c>
      <c r="D13" s="92">
        <f t="shared" ref="D13:D14" si="6">+D12</f>
        <v>-100000</v>
      </c>
      <c r="E13" s="92">
        <f t="shared" ref="E13:E14" si="7">+B13+C13+D13</f>
        <v>4271999.2235220736</v>
      </c>
      <c r="F13" s="92">
        <f t="shared" si="2"/>
        <v>224775.19203112018</v>
      </c>
      <c r="G13" s="92">
        <f t="shared" si="3"/>
        <v>74925.064010373389</v>
      </c>
      <c r="H13" s="92">
        <f t="shared" si="4"/>
        <v>299700.25604149356</v>
      </c>
    </row>
    <row r="14" spans="1:12" x14ac:dyDescent="0.2">
      <c r="A14" s="89">
        <f t="shared" si="1"/>
        <v>5</v>
      </c>
      <c r="B14" s="92">
        <f t="shared" si="5"/>
        <v>4271999.2235220736</v>
      </c>
      <c r="C14" s="92">
        <f t="shared" si="0"/>
        <v>42719.992235220736</v>
      </c>
      <c r="D14" s="92">
        <f t="shared" si="6"/>
        <v>-100000</v>
      </c>
      <c r="E14" s="92">
        <f t="shared" si="7"/>
        <v>4214719.2157572946</v>
      </c>
      <c r="F14" s="92">
        <f t="shared" si="2"/>
        <v>299700.25604149356</v>
      </c>
      <c r="G14" s="92">
        <f t="shared" si="3"/>
        <v>74925.064010373389</v>
      </c>
      <c r="H14" s="92">
        <f t="shared" si="4"/>
        <v>374625.32005186693</v>
      </c>
    </row>
    <row r="15" spans="1:12" x14ac:dyDescent="0.2">
      <c r="A15" s="89">
        <f t="shared" si="1"/>
        <v>6</v>
      </c>
      <c r="B15" s="92">
        <f t="shared" ref="B15:B22" si="8">+E14</f>
        <v>4214719.2157572946</v>
      </c>
      <c r="C15" s="92">
        <f t="shared" si="0"/>
        <v>42147.192157572943</v>
      </c>
      <c r="D15" s="92">
        <f t="shared" ref="D15:D22" si="9">+D14</f>
        <v>-100000</v>
      </c>
      <c r="E15" s="92">
        <f t="shared" ref="E15:E22" si="10">+B15+C15+D15</f>
        <v>4156866.4079148676</v>
      </c>
      <c r="F15" s="92">
        <f t="shared" si="2"/>
        <v>374625.32005186693</v>
      </c>
      <c r="G15" s="92">
        <f t="shared" si="3"/>
        <v>74925.064010373389</v>
      </c>
      <c r="H15" s="92">
        <f t="shared" si="4"/>
        <v>449550.38406224031</v>
      </c>
    </row>
    <row r="16" spans="1:12" x14ac:dyDescent="0.2">
      <c r="A16" s="89">
        <f t="shared" si="1"/>
        <v>7</v>
      </c>
      <c r="B16" s="92">
        <f t="shared" si="8"/>
        <v>4156866.4079148676</v>
      </c>
      <c r="C16" s="92">
        <f t="shared" si="0"/>
        <v>41568.664079148679</v>
      </c>
      <c r="D16" s="92">
        <f t="shared" si="9"/>
        <v>-100000</v>
      </c>
      <c r="E16" s="92">
        <f t="shared" si="10"/>
        <v>4098435.0719940159</v>
      </c>
      <c r="F16" s="92">
        <f t="shared" si="2"/>
        <v>449550.38406224031</v>
      </c>
      <c r="G16" s="92">
        <f t="shared" si="3"/>
        <v>74925.064010373389</v>
      </c>
      <c r="H16" s="92">
        <f t="shared" si="4"/>
        <v>524475.44807261368</v>
      </c>
    </row>
    <row r="17" spans="1:8" x14ac:dyDescent="0.2">
      <c r="A17" s="89">
        <f t="shared" si="1"/>
        <v>8</v>
      </c>
      <c r="B17" s="92">
        <f t="shared" si="8"/>
        <v>4098435.0719940159</v>
      </c>
      <c r="C17" s="92">
        <f t="shared" si="0"/>
        <v>40984.350719940157</v>
      </c>
      <c r="D17" s="92">
        <f t="shared" si="9"/>
        <v>-100000</v>
      </c>
      <c r="E17" s="92">
        <f t="shared" si="10"/>
        <v>4039419.4227139563</v>
      </c>
      <c r="F17" s="92">
        <f t="shared" si="2"/>
        <v>524475.44807261368</v>
      </c>
      <c r="G17" s="92">
        <f t="shared" si="3"/>
        <v>74925.064010373389</v>
      </c>
      <c r="H17" s="92">
        <f t="shared" si="4"/>
        <v>599400.51208298712</v>
      </c>
    </row>
    <row r="18" spans="1:8" x14ac:dyDescent="0.2">
      <c r="A18" s="89">
        <f t="shared" si="1"/>
        <v>9</v>
      </c>
      <c r="B18" s="92">
        <f t="shared" si="8"/>
        <v>4039419.4227139563</v>
      </c>
      <c r="C18" s="92">
        <f t="shared" si="0"/>
        <v>40394.194227139567</v>
      </c>
      <c r="D18" s="92">
        <f t="shared" si="9"/>
        <v>-100000</v>
      </c>
      <c r="E18" s="92">
        <f t="shared" si="10"/>
        <v>3979813.6169410958</v>
      </c>
      <c r="F18" s="92">
        <f t="shared" si="2"/>
        <v>599400.51208298712</v>
      </c>
      <c r="G18" s="92">
        <f t="shared" si="3"/>
        <v>74925.064010373389</v>
      </c>
      <c r="H18" s="92">
        <f t="shared" si="4"/>
        <v>674325.57609336055</v>
      </c>
    </row>
    <row r="19" spans="1:8" x14ac:dyDescent="0.2">
      <c r="A19" s="89">
        <f t="shared" si="1"/>
        <v>10</v>
      </c>
      <c r="B19" s="92">
        <f t="shared" si="8"/>
        <v>3979813.6169410958</v>
      </c>
      <c r="C19" s="92">
        <f t="shared" si="0"/>
        <v>39798.136169410958</v>
      </c>
      <c r="D19" s="92">
        <f t="shared" si="9"/>
        <v>-100000</v>
      </c>
      <c r="E19" s="92">
        <f t="shared" si="10"/>
        <v>3919611.7531105066</v>
      </c>
      <c r="F19" s="92">
        <f t="shared" si="2"/>
        <v>674325.57609336055</v>
      </c>
      <c r="G19" s="92">
        <f t="shared" si="3"/>
        <v>74925.064010373389</v>
      </c>
      <c r="H19" s="92">
        <f t="shared" si="4"/>
        <v>749250.64010373398</v>
      </c>
    </row>
    <row r="20" spans="1:8" x14ac:dyDescent="0.2">
      <c r="A20" s="89">
        <f t="shared" si="1"/>
        <v>11</v>
      </c>
      <c r="B20" s="92">
        <f t="shared" si="8"/>
        <v>3919611.7531105066</v>
      </c>
      <c r="C20" s="92">
        <f t="shared" si="0"/>
        <v>39196.117531105068</v>
      </c>
      <c r="D20" s="92">
        <f t="shared" si="9"/>
        <v>-100000</v>
      </c>
      <c r="E20" s="92">
        <f t="shared" si="10"/>
        <v>3858807.8706416115</v>
      </c>
      <c r="F20" s="92">
        <f t="shared" si="2"/>
        <v>749250.64010373398</v>
      </c>
      <c r="G20" s="92">
        <f t="shared" si="3"/>
        <v>74925.064010373389</v>
      </c>
      <c r="H20" s="92">
        <f t="shared" si="4"/>
        <v>824175.70411410742</v>
      </c>
    </row>
    <row r="21" spans="1:8" x14ac:dyDescent="0.2">
      <c r="A21" s="89">
        <f t="shared" si="1"/>
        <v>12</v>
      </c>
      <c r="B21" s="92">
        <f t="shared" si="8"/>
        <v>3858807.8706416115</v>
      </c>
      <c r="C21" s="92">
        <f t="shared" si="0"/>
        <v>38588.07870641612</v>
      </c>
      <c r="D21" s="92">
        <f t="shared" si="9"/>
        <v>-100000</v>
      </c>
      <c r="E21" s="92">
        <f t="shared" si="10"/>
        <v>3797395.9493480278</v>
      </c>
      <c r="F21" s="92">
        <f t="shared" si="2"/>
        <v>824175.70411410742</v>
      </c>
      <c r="G21" s="92">
        <f t="shared" si="3"/>
        <v>74925.064010373389</v>
      </c>
      <c r="H21" s="92">
        <f t="shared" si="4"/>
        <v>899100.76812448085</v>
      </c>
    </row>
    <row r="22" spans="1:8" x14ac:dyDescent="0.2">
      <c r="A22" s="89">
        <f t="shared" si="1"/>
        <v>13</v>
      </c>
      <c r="B22" s="92">
        <f t="shared" si="8"/>
        <v>3797395.9493480278</v>
      </c>
      <c r="C22" s="92">
        <f t="shared" si="0"/>
        <v>37973.959493480281</v>
      </c>
      <c r="D22" s="92">
        <f t="shared" si="9"/>
        <v>-100000</v>
      </c>
      <c r="E22" s="92">
        <f t="shared" si="10"/>
        <v>3735369.908841508</v>
      </c>
      <c r="F22" s="92">
        <f t="shared" ref="F22:F69" si="11">+H21</f>
        <v>899100.76812448085</v>
      </c>
      <c r="G22" s="92">
        <f t="shared" ref="G22:G69" si="12">+G21</f>
        <v>74925.064010373389</v>
      </c>
      <c r="H22" s="92">
        <f t="shared" ref="H22:H69" si="13">+F22+G22</f>
        <v>974025.83213485428</v>
      </c>
    </row>
    <row r="23" spans="1:8" x14ac:dyDescent="0.2">
      <c r="A23" s="89">
        <f t="shared" si="1"/>
        <v>14</v>
      </c>
      <c r="B23" s="92">
        <f t="shared" ref="B23:B69" si="14">+E22</f>
        <v>3735369.908841508</v>
      </c>
      <c r="C23" s="92">
        <f t="shared" si="0"/>
        <v>37353.69908841508</v>
      </c>
      <c r="D23" s="92">
        <f t="shared" ref="D23:D69" si="15">+D22</f>
        <v>-100000</v>
      </c>
      <c r="E23" s="92">
        <f t="shared" ref="E23:E69" si="16">+B23+C23+D23</f>
        <v>3672723.6079299231</v>
      </c>
      <c r="F23" s="92">
        <f t="shared" si="11"/>
        <v>974025.83213485428</v>
      </c>
      <c r="G23" s="92">
        <f t="shared" si="12"/>
        <v>74925.064010373389</v>
      </c>
      <c r="H23" s="92">
        <f t="shared" si="13"/>
        <v>1048950.8961452276</v>
      </c>
    </row>
    <row r="24" spans="1:8" x14ac:dyDescent="0.2">
      <c r="A24" s="89">
        <f t="shared" si="1"/>
        <v>15</v>
      </c>
      <c r="B24" s="92">
        <f t="shared" si="14"/>
        <v>3672723.6079299231</v>
      </c>
      <c r="C24" s="92">
        <f t="shared" si="0"/>
        <v>36727.236079299233</v>
      </c>
      <c r="D24" s="92">
        <f t="shared" si="15"/>
        <v>-100000</v>
      </c>
      <c r="E24" s="92">
        <f t="shared" si="16"/>
        <v>3609450.8440092225</v>
      </c>
      <c r="F24" s="92">
        <f t="shared" si="11"/>
        <v>1048950.8961452276</v>
      </c>
      <c r="G24" s="92">
        <f t="shared" si="12"/>
        <v>74925.064010373389</v>
      </c>
      <c r="H24" s="92">
        <f t="shared" si="13"/>
        <v>1123875.9601556009</v>
      </c>
    </row>
    <row r="25" spans="1:8" x14ac:dyDescent="0.2">
      <c r="A25" s="89">
        <f t="shared" si="1"/>
        <v>16</v>
      </c>
      <c r="B25" s="92">
        <f t="shared" si="14"/>
        <v>3609450.8440092225</v>
      </c>
      <c r="C25" s="92">
        <f t="shared" si="0"/>
        <v>36094.508440092228</v>
      </c>
      <c r="D25" s="92">
        <f t="shared" si="15"/>
        <v>-100000</v>
      </c>
      <c r="E25" s="92">
        <f t="shared" si="16"/>
        <v>3545545.3524493147</v>
      </c>
      <c r="F25" s="92">
        <f t="shared" si="11"/>
        <v>1123875.9601556009</v>
      </c>
      <c r="G25" s="92">
        <f t="shared" si="12"/>
        <v>74925.064010373389</v>
      </c>
      <c r="H25" s="92">
        <f t="shared" si="13"/>
        <v>1198801.0241659742</v>
      </c>
    </row>
    <row r="26" spans="1:8" x14ac:dyDescent="0.2">
      <c r="A26" s="89">
        <f t="shared" si="1"/>
        <v>17</v>
      </c>
      <c r="B26" s="92">
        <f t="shared" si="14"/>
        <v>3545545.3524493147</v>
      </c>
      <c r="C26" s="92">
        <f t="shared" si="0"/>
        <v>35455.453524493147</v>
      </c>
      <c r="D26" s="92">
        <f t="shared" si="15"/>
        <v>-100000</v>
      </c>
      <c r="E26" s="92">
        <f t="shared" si="16"/>
        <v>3481000.8059738078</v>
      </c>
      <c r="F26" s="92">
        <f t="shared" si="11"/>
        <v>1198801.0241659742</v>
      </c>
      <c r="G26" s="92">
        <f t="shared" si="12"/>
        <v>74925.064010373389</v>
      </c>
      <c r="H26" s="92">
        <f t="shared" si="13"/>
        <v>1273726.0881763475</v>
      </c>
    </row>
    <row r="27" spans="1:8" x14ac:dyDescent="0.2">
      <c r="A27" s="89">
        <f t="shared" si="1"/>
        <v>18</v>
      </c>
      <c r="B27" s="92">
        <f t="shared" si="14"/>
        <v>3481000.8059738078</v>
      </c>
      <c r="C27" s="92">
        <f t="shared" si="0"/>
        <v>34810.00805973808</v>
      </c>
      <c r="D27" s="92">
        <f t="shared" si="15"/>
        <v>-100000</v>
      </c>
      <c r="E27" s="92">
        <f t="shared" si="16"/>
        <v>3415810.814033546</v>
      </c>
      <c r="F27" s="92">
        <f t="shared" si="11"/>
        <v>1273726.0881763475</v>
      </c>
      <c r="G27" s="92">
        <f t="shared" si="12"/>
        <v>74925.064010373389</v>
      </c>
      <c r="H27" s="92">
        <f t="shared" si="13"/>
        <v>1348651.1521867209</v>
      </c>
    </row>
    <row r="28" spans="1:8" x14ac:dyDescent="0.2">
      <c r="A28" s="89">
        <f t="shared" si="1"/>
        <v>19</v>
      </c>
      <c r="B28" s="92">
        <f t="shared" si="14"/>
        <v>3415810.814033546</v>
      </c>
      <c r="C28" s="92">
        <f t="shared" si="0"/>
        <v>34158.108140335462</v>
      </c>
      <c r="D28" s="92">
        <f t="shared" si="15"/>
        <v>-100000</v>
      </c>
      <c r="E28" s="92">
        <f t="shared" si="16"/>
        <v>3349968.9221738814</v>
      </c>
      <c r="F28" s="92">
        <f t="shared" si="11"/>
        <v>1348651.1521867209</v>
      </c>
      <c r="G28" s="92">
        <f t="shared" si="12"/>
        <v>74925.064010373389</v>
      </c>
      <c r="H28" s="92">
        <f t="shared" si="13"/>
        <v>1423576.2161970942</v>
      </c>
    </row>
    <row r="29" spans="1:8" x14ac:dyDescent="0.2">
      <c r="A29" s="89">
        <f t="shared" si="1"/>
        <v>20</v>
      </c>
      <c r="B29" s="92">
        <f t="shared" si="14"/>
        <v>3349968.9221738814</v>
      </c>
      <c r="C29" s="92">
        <f t="shared" si="0"/>
        <v>33499.689221738816</v>
      </c>
      <c r="D29" s="92">
        <f t="shared" si="15"/>
        <v>-100000</v>
      </c>
      <c r="E29" s="92">
        <f t="shared" si="16"/>
        <v>3283468.6113956203</v>
      </c>
      <c r="F29" s="92">
        <f t="shared" si="11"/>
        <v>1423576.2161970942</v>
      </c>
      <c r="G29" s="92">
        <f t="shared" si="12"/>
        <v>74925.064010373389</v>
      </c>
      <c r="H29" s="92">
        <f t="shared" si="13"/>
        <v>1498501.2802074675</v>
      </c>
    </row>
    <row r="30" spans="1:8" x14ac:dyDescent="0.2">
      <c r="A30" s="89">
        <f t="shared" si="1"/>
        <v>21</v>
      </c>
      <c r="B30" s="92">
        <f t="shared" si="14"/>
        <v>3283468.6113956203</v>
      </c>
      <c r="C30" s="92">
        <f t="shared" si="0"/>
        <v>32834.686113956202</v>
      </c>
      <c r="D30" s="92">
        <f t="shared" si="15"/>
        <v>-100000</v>
      </c>
      <c r="E30" s="92">
        <f t="shared" si="16"/>
        <v>3216303.2975095767</v>
      </c>
      <c r="F30" s="92">
        <f t="shared" si="11"/>
        <v>1498501.2802074675</v>
      </c>
      <c r="G30" s="92">
        <f t="shared" si="12"/>
        <v>74925.064010373389</v>
      </c>
      <c r="H30" s="92">
        <f t="shared" si="13"/>
        <v>1573426.3442178408</v>
      </c>
    </row>
    <row r="31" spans="1:8" x14ac:dyDescent="0.2">
      <c r="A31" s="89">
        <f t="shared" si="1"/>
        <v>22</v>
      </c>
      <c r="B31" s="92">
        <f t="shared" si="14"/>
        <v>3216303.2975095767</v>
      </c>
      <c r="C31" s="92">
        <f t="shared" si="0"/>
        <v>32163.032975095768</v>
      </c>
      <c r="D31" s="92">
        <f t="shared" si="15"/>
        <v>-100000</v>
      </c>
      <c r="E31" s="92">
        <f t="shared" si="16"/>
        <v>3148466.3304846724</v>
      </c>
      <c r="F31" s="92">
        <f t="shared" si="11"/>
        <v>1573426.3442178408</v>
      </c>
      <c r="G31" s="92">
        <f t="shared" si="12"/>
        <v>74925.064010373389</v>
      </c>
      <c r="H31" s="92">
        <f t="shared" si="13"/>
        <v>1648351.4082282141</v>
      </c>
    </row>
    <row r="32" spans="1:8" x14ac:dyDescent="0.2">
      <c r="A32" s="89">
        <f t="shared" si="1"/>
        <v>23</v>
      </c>
      <c r="B32" s="92">
        <f t="shared" si="14"/>
        <v>3148466.3304846724</v>
      </c>
      <c r="C32" s="92">
        <f t="shared" si="0"/>
        <v>31484.663304846727</v>
      </c>
      <c r="D32" s="92">
        <f t="shared" si="15"/>
        <v>-100000</v>
      </c>
      <c r="E32" s="92">
        <f t="shared" si="16"/>
        <v>3079950.9937895192</v>
      </c>
      <c r="F32" s="92">
        <f t="shared" si="11"/>
        <v>1648351.4082282141</v>
      </c>
      <c r="G32" s="92">
        <f t="shared" si="12"/>
        <v>74925.064010373389</v>
      </c>
      <c r="H32" s="92">
        <f t="shared" si="13"/>
        <v>1723276.4722385874</v>
      </c>
    </row>
    <row r="33" spans="1:8" x14ac:dyDescent="0.2">
      <c r="A33" s="89">
        <f t="shared" si="1"/>
        <v>24</v>
      </c>
      <c r="B33" s="92">
        <f t="shared" si="14"/>
        <v>3079950.9937895192</v>
      </c>
      <c r="C33" s="92">
        <f t="shared" si="0"/>
        <v>30799.509937895193</v>
      </c>
      <c r="D33" s="92">
        <f t="shared" si="15"/>
        <v>-100000</v>
      </c>
      <c r="E33" s="92">
        <f t="shared" si="16"/>
        <v>3010750.5037274142</v>
      </c>
      <c r="F33" s="92">
        <f t="shared" si="11"/>
        <v>1723276.4722385874</v>
      </c>
      <c r="G33" s="92">
        <f t="shared" si="12"/>
        <v>74925.064010373389</v>
      </c>
      <c r="H33" s="92">
        <f t="shared" si="13"/>
        <v>1798201.5362489608</v>
      </c>
    </row>
    <row r="34" spans="1:8" x14ac:dyDescent="0.2">
      <c r="A34" s="89">
        <f t="shared" si="1"/>
        <v>25</v>
      </c>
      <c r="B34" s="92">
        <f t="shared" si="14"/>
        <v>3010750.5037274142</v>
      </c>
      <c r="C34" s="92">
        <f t="shared" si="0"/>
        <v>30107.505037274143</v>
      </c>
      <c r="D34" s="92">
        <f t="shared" si="15"/>
        <v>-100000</v>
      </c>
      <c r="E34" s="92">
        <f t="shared" si="16"/>
        <v>2940858.0087646884</v>
      </c>
      <c r="F34" s="92">
        <f t="shared" si="11"/>
        <v>1798201.5362489608</v>
      </c>
      <c r="G34" s="92">
        <f t="shared" si="12"/>
        <v>74925.064010373389</v>
      </c>
      <c r="H34" s="92">
        <f t="shared" si="13"/>
        <v>1873126.6002593341</v>
      </c>
    </row>
    <row r="35" spans="1:8" x14ac:dyDescent="0.2">
      <c r="A35" s="89">
        <f t="shared" si="1"/>
        <v>26</v>
      </c>
      <c r="B35" s="92">
        <f t="shared" si="14"/>
        <v>2940858.0087646884</v>
      </c>
      <c r="C35" s="92">
        <f t="shared" si="0"/>
        <v>29408.580087646886</v>
      </c>
      <c r="D35" s="92">
        <f t="shared" si="15"/>
        <v>-100000</v>
      </c>
      <c r="E35" s="92">
        <f t="shared" si="16"/>
        <v>2870266.5888523352</v>
      </c>
      <c r="F35" s="92">
        <f t="shared" si="11"/>
        <v>1873126.6002593341</v>
      </c>
      <c r="G35" s="92">
        <f t="shared" si="12"/>
        <v>74925.064010373389</v>
      </c>
      <c r="H35" s="92">
        <f t="shared" si="13"/>
        <v>1948051.6642697074</v>
      </c>
    </row>
    <row r="36" spans="1:8" x14ac:dyDescent="0.2">
      <c r="A36" s="89">
        <f t="shared" si="1"/>
        <v>27</v>
      </c>
      <c r="B36" s="92">
        <f t="shared" si="14"/>
        <v>2870266.5888523352</v>
      </c>
      <c r="C36" s="92">
        <f t="shared" si="0"/>
        <v>28702.665888523352</v>
      </c>
      <c r="D36" s="92">
        <f t="shared" si="15"/>
        <v>-100000</v>
      </c>
      <c r="E36" s="92">
        <f t="shared" si="16"/>
        <v>2798969.2547408585</v>
      </c>
      <c r="F36" s="92">
        <f t="shared" si="11"/>
        <v>1948051.6642697074</v>
      </c>
      <c r="G36" s="92">
        <f t="shared" si="12"/>
        <v>74925.064010373389</v>
      </c>
      <c r="H36" s="92">
        <f t="shared" si="13"/>
        <v>2022976.7282800807</v>
      </c>
    </row>
    <row r="37" spans="1:8" x14ac:dyDescent="0.2">
      <c r="A37" s="89">
        <f t="shared" si="1"/>
        <v>28</v>
      </c>
      <c r="B37" s="92">
        <f t="shared" si="14"/>
        <v>2798969.2547408585</v>
      </c>
      <c r="C37" s="92">
        <f t="shared" si="0"/>
        <v>27989.692547408584</v>
      </c>
      <c r="D37" s="92">
        <f t="shared" si="15"/>
        <v>-100000</v>
      </c>
      <c r="E37" s="92">
        <f t="shared" si="16"/>
        <v>2726958.9472882668</v>
      </c>
      <c r="F37" s="92">
        <f t="shared" si="11"/>
        <v>2022976.7282800807</v>
      </c>
      <c r="G37" s="92">
        <f t="shared" si="12"/>
        <v>74925.064010373389</v>
      </c>
      <c r="H37" s="92">
        <f t="shared" si="13"/>
        <v>2097901.7922904543</v>
      </c>
    </row>
    <row r="38" spans="1:8" x14ac:dyDescent="0.2">
      <c r="A38" s="89">
        <f t="shared" si="1"/>
        <v>29</v>
      </c>
      <c r="B38" s="92">
        <f t="shared" si="14"/>
        <v>2726958.9472882668</v>
      </c>
      <c r="C38" s="92">
        <f t="shared" si="0"/>
        <v>27269.589472882668</v>
      </c>
      <c r="D38" s="92">
        <f t="shared" si="15"/>
        <v>-100000</v>
      </c>
      <c r="E38" s="92">
        <f t="shared" si="16"/>
        <v>2654228.5367611493</v>
      </c>
      <c r="F38" s="92">
        <f t="shared" si="11"/>
        <v>2097901.7922904543</v>
      </c>
      <c r="G38" s="92">
        <f t="shared" si="12"/>
        <v>74925.064010373389</v>
      </c>
      <c r="H38" s="92">
        <f t="shared" si="13"/>
        <v>2172826.8563008276</v>
      </c>
    </row>
    <row r="39" spans="1:8" x14ac:dyDescent="0.2">
      <c r="A39" s="89">
        <f t="shared" si="1"/>
        <v>30</v>
      </c>
      <c r="B39" s="92">
        <f t="shared" si="14"/>
        <v>2654228.5367611493</v>
      </c>
      <c r="C39" s="92">
        <f t="shared" si="0"/>
        <v>26542.285367611494</v>
      </c>
      <c r="D39" s="92">
        <f t="shared" si="15"/>
        <v>-100000</v>
      </c>
      <c r="E39" s="92">
        <f t="shared" si="16"/>
        <v>2580770.8221287606</v>
      </c>
      <c r="F39" s="92">
        <f t="shared" si="11"/>
        <v>2172826.8563008276</v>
      </c>
      <c r="G39" s="92">
        <f t="shared" si="12"/>
        <v>74925.064010373389</v>
      </c>
      <c r="H39" s="92">
        <f t="shared" si="13"/>
        <v>2247751.9203112009</v>
      </c>
    </row>
    <row r="40" spans="1:8" x14ac:dyDescent="0.2">
      <c r="A40" s="89">
        <f t="shared" si="1"/>
        <v>31</v>
      </c>
      <c r="B40" s="92">
        <f t="shared" si="14"/>
        <v>2580770.8221287606</v>
      </c>
      <c r="C40" s="92">
        <f t="shared" si="0"/>
        <v>25807.708221287608</v>
      </c>
      <c r="D40" s="92">
        <f t="shared" si="15"/>
        <v>-100000</v>
      </c>
      <c r="E40" s="92">
        <f t="shared" si="16"/>
        <v>2506578.5303500481</v>
      </c>
      <c r="F40" s="92">
        <f t="shared" si="11"/>
        <v>2247751.9203112009</v>
      </c>
      <c r="G40" s="92">
        <f t="shared" si="12"/>
        <v>74925.064010373389</v>
      </c>
      <c r="H40" s="92">
        <f t="shared" si="13"/>
        <v>2322676.9843215742</v>
      </c>
    </row>
    <row r="41" spans="1:8" x14ac:dyDescent="0.2">
      <c r="A41" s="89">
        <f t="shared" si="1"/>
        <v>32</v>
      </c>
      <c r="B41" s="92">
        <f t="shared" si="14"/>
        <v>2506578.5303500481</v>
      </c>
      <c r="C41" s="92">
        <f t="shared" si="0"/>
        <v>25065.785303500481</v>
      </c>
      <c r="D41" s="92">
        <f t="shared" si="15"/>
        <v>-100000</v>
      </c>
      <c r="E41" s="92">
        <f t="shared" si="16"/>
        <v>2431644.3156535486</v>
      </c>
      <c r="F41" s="92">
        <f t="shared" si="11"/>
        <v>2322676.9843215742</v>
      </c>
      <c r="G41" s="92">
        <f t="shared" si="12"/>
        <v>74925.064010373389</v>
      </c>
      <c r="H41" s="92">
        <f t="shared" si="13"/>
        <v>2397602.0483319475</v>
      </c>
    </row>
    <row r="42" spans="1:8" x14ac:dyDescent="0.2">
      <c r="A42" s="89">
        <f t="shared" si="1"/>
        <v>33</v>
      </c>
      <c r="B42" s="92">
        <f t="shared" si="14"/>
        <v>2431644.3156535486</v>
      </c>
      <c r="C42" s="92">
        <f t="shared" ref="C42:C73" si="17">+B42*$C$6</f>
        <v>24316.443156535486</v>
      </c>
      <c r="D42" s="92">
        <f t="shared" si="15"/>
        <v>-100000</v>
      </c>
      <c r="E42" s="92">
        <f t="shared" si="16"/>
        <v>2355960.7588100838</v>
      </c>
      <c r="F42" s="92">
        <f t="shared" si="11"/>
        <v>2397602.0483319475</v>
      </c>
      <c r="G42" s="92">
        <f t="shared" si="12"/>
        <v>74925.064010373389</v>
      </c>
      <c r="H42" s="92">
        <f t="shared" si="13"/>
        <v>2472527.1123423208</v>
      </c>
    </row>
    <row r="43" spans="1:8" x14ac:dyDescent="0.2">
      <c r="A43" s="89">
        <f t="shared" si="1"/>
        <v>34</v>
      </c>
      <c r="B43" s="92">
        <f t="shared" si="14"/>
        <v>2355960.7588100838</v>
      </c>
      <c r="C43" s="92">
        <f t="shared" si="17"/>
        <v>23559.60758810084</v>
      </c>
      <c r="D43" s="92">
        <f t="shared" si="15"/>
        <v>-100000</v>
      </c>
      <c r="E43" s="92">
        <f t="shared" si="16"/>
        <v>2279520.3663981846</v>
      </c>
      <c r="F43" s="92">
        <f t="shared" si="11"/>
        <v>2472527.1123423208</v>
      </c>
      <c r="G43" s="92">
        <f t="shared" si="12"/>
        <v>74925.064010373389</v>
      </c>
      <c r="H43" s="92">
        <f t="shared" si="13"/>
        <v>2547452.1763526942</v>
      </c>
    </row>
    <row r="44" spans="1:8" x14ac:dyDescent="0.2">
      <c r="A44" s="89">
        <f t="shared" si="1"/>
        <v>35</v>
      </c>
      <c r="B44" s="92">
        <f t="shared" si="14"/>
        <v>2279520.3663981846</v>
      </c>
      <c r="C44" s="92">
        <f t="shared" si="17"/>
        <v>22795.203663981847</v>
      </c>
      <c r="D44" s="92">
        <f t="shared" si="15"/>
        <v>-100000</v>
      </c>
      <c r="E44" s="92">
        <f t="shared" si="16"/>
        <v>2202315.5700621665</v>
      </c>
      <c r="F44" s="92">
        <f t="shared" si="11"/>
        <v>2547452.1763526942</v>
      </c>
      <c r="G44" s="92">
        <f t="shared" si="12"/>
        <v>74925.064010373389</v>
      </c>
      <c r="H44" s="92">
        <f t="shared" si="13"/>
        <v>2622377.2403630675</v>
      </c>
    </row>
    <row r="45" spans="1:8" x14ac:dyDescent="0.2">
      <c r="A45" s="89">
        <f t="shared" si="1"/>
        <v>36</v>
      </c>
      <c r="B45" s="92">
        <f t="shared" si="14"/>
        <v>2202315.5700621665</v>
      </c>
      <c r="C45" s="92">
        <f t="shared" si="17"/>
        <v>22023.155700621664</v>
      </c>
      <c r="D45" s="92">
        <f t="shared" si="15"/>
        <v>-100000</v>
      </c>
      <c r="E45" s="92">
        <f t="shared" si="16"/>
        <v>2124338.7257627882</v>
      </c>
      <c r="F45" s="92">
        <f t="shared" si="11"/>
        <v>2622377.2403630675</v>
      </c>
      <c r="G45" s="92">
        <f t="shared" si="12"/>
        <v>74925.064010373389</v>
      </c>
      <c r="H45" s="92">
        <f t="shared" si="13"/>
        <v>2697302.3043734408</v>
      </c>
    </row>
    <row r="46" spans="1:8" x14ac:dyDescent="0.2">
      <c r="A46" s="89">
        <f t="shared" si="1"/>
        <v>37</v>
      </c>
      <c r="B46" s="92">
        <f t="shared" si="14"/>
        <v>2124338.7257627882</v>
      </c>
      <c r="C46" s="92">
        <f t="shared" si="17"/>
        <v>21243.387257627881</v>
      </c>
      <c r="D46" s="92">
        <f t="shared" si="15"/>
        <v>-100000</v>
      </c>
      <c r="E46" s="92">
        <f t="shared" si="16"/>
        <v>2045582.1130204159</v>
      </c>
      <c r="F46" s="92">
        <f t="shared" si="11"/>
        <v>2697302.3043734408</v>
      </c>
      <c r="G46" s="92">
        <f t="shared" si="12"/>
        <v>74925.064010373389</v>
      </c>
      <c r="H46" s="92">
        <f t="shared" si="13"/>
        <v>2772227.3683838141</v>
      </c>
    </row>
    <row r="47" spans="1:8" x14ac:dyDescent="0.2">
      <c r="A47" s="89">
        <f t="shared" si="1"/>
        <v>38</v>
      </c>
      <c r="B47" s="92">
        <f t="shared" si="14"/>
        <v>2045582.1130204159</v>
      </c>
      <c r="C47" s="92">
        <f t="shared" si="17"/>
        <v>20455.82113020416</v>
      </c>
      <c r="D47" s="92">
        <f t="shared" si="15"/>
        <v>-100000</v>
      </c>
      <c r="E47" s="92">
        <f t="shared" si="16"/>
        <v>1966037.9341506201</v>
      </c>
      <c r="F47" s="92">
        <f t="shared" si="11"/>
        <v>2772227.3683838141</v>
      </c>
      <c r="G47" s="92">
        <f t="shared" si="12"/>
        <v>74925.064010373389</v>
      </c>
      <c r="H47" s="92">
        <f t="shared" si="13"/>
        <v>2847152.4323941874</v>
      </c>
    </row>
    <row r="48" spans="1:8" x14ac:dyDescent="0.2">
      <c r="A48" s="89">
        <f t="shared" si="1"/>
        <v>39</v>
      </c>
      <c r="B48" s="92">
        <f t="shared" si="14"/>
        <v>1966037.9341506201</v>
      </c>
      <c r="C48" s="92">
        <f t="shared" si="17"/>
        <v>19660.379341506203</v>
      </c>
      <c r="D48" s="92">
        <f t="shared" si="15"/>
        <v>-100000</v>
      </c>
      <c r="E48" s="92">
        <f t="shared" si="16"/>
        <v>1885698.3134921263</v>
      </c>
      <c r="F48" s="92">
        <f t="shared" si="11"/>
        <v>2847152.4323941874</v>
      </c>
      <c r="G48" s="92">
        <f t="shared" si="12"/>
        <v>74925.064010373389</v>
      </c>
      <c r="H48" s="92">
        <f t="shared" si="13"/>
        <v>2922077.4964045607</v>
      </c>
    </row>
    <row r="49" spans="1:8" x14ac:dyDescent="0.2">
      <c r="A49" s="89">
        <f t="shared" si="1"/>
        <v>40</v>
      </c>
      <c r="B49" s="92">
        <f t="shared" si="14"/>
        <v>1885698.3134921263</v>
      </c>
      <c r="C49" s="92">
        <f t="shared" si="17"/>
        <v>18856.983134921262</v>
      </c>
      <c r="D49" s="92">
        <f t="shared" si="15"/>
        <v>-100000</v>
      </c>
      <c r="E49" s="92">
        <f t="shared" si="16"/>
        <v>1804555.2966270475</v>
      </c>
      <c r="F49" s="92">
        <f t="shared" si="11"/>
        <v>2922077.4964045607</v>
      </c>
      <c r="G49" s="92">
        <f t="shared" si="12"/>
        <v>74925.064010373389</v>
      </c>
      <c r="H49" s="92">
        <f t="shared" si="13"/>
        <v>2997002.5604149341</v>
      </c>
    </row>
    <row r="50" spans="1:8" x14ac:dyDescent="0.2">
      <c r="A50" s="89">
        <f t="shared" si="1"/>
        <v>41</v>
      </c>
      <c r="B50" s="92">
        <f t="shared" si="14"/>
        <v>1804555.2966270475</v>
      </c>
      <c r="C50" s="92">
        <f t="shared" si="17"/>
        <v>18045.552966270476</v>
      </c>
      <c r="D50" s="92">
        <f t="shared" si="15"/>
        <v>-100000</v>
      </c>
      <c r="E50" s="92">
        <f t="shared" si="16"/>
        <v>1722600.8495933178</v>
      </c>
      <c r="F50" s="92">
        <f t="shared" si="11"/>
        <v>2997002.5604149341</v>
      </c>
      <c r="G50" s="92">
        <f t="shared" si="12"/>
        <v>74925.064010373389</v>
      </c>
      <c r="H50" s="92">
        <f t="shared" si="13"/>
        <v>3071927.6244253074</v>
      </c>
    </row>
    <row r="51" spans="1:8" x14ac:dyDescent="0.2">
      <c r="A51" s="89">
        <f t="shared" si="1"/>
        <v>42</v>
      </c>
      <c r="B51" s="92">
        <f t="shared" si="14"/>
        <v>1722600.8495933178</v>
      </c>
      <c r="C51" s="92">
        <f t="shared" si="17"/>
        <v>17226.00849593318</v>
      </c>
      <c r="D51" s="92">
        <f t="shared" si="15"/>
        <v>-100000</v>
      </c>
      <c r="E51" s="92">
        <f t="shared" si="16"/>
        <v>1639826.858089251</v>
      </c>
      <c r="F51" s="92">
        <f t="shared" si="11"/>
        <v>3071927.6244253074</v>
      </c>
      <c r="G51" s="92">
        <f t="shared" si="12"/>
        <v>74925.064010373389</v>
      </c>
      <c r="H51" s="92">
        <f t="shared" si="13"/>
        <v>3146852.6884356807</v>
      </c>
    </row>
    <row r="52" spans="1:8" x14ac:dyDescent="0.2">
      <c r="A52" s="89">
        <f t="shared" si="1"/>
        <v>43</v>
      </c>
      <c r="B52" s="92">
        <f t="shared" si="14"/>
        <v>1639826.858089251</v>
      </c>
      <c r="C52" s="92">
        <f t="shared" si="17"/>
        <v>16398.268580892509</v>
      </c>
      <c r="D52" s="92">
        <f t="shared" si="15"/>
        <v>-100000</v>
      </c>
      <c r="E52" s="92">
        <f t="shared" si="16"/>
        <v>1556225.1266701436</v>
      </c>
      <c r="F52" s="92">
        <f t="shared" si="11"/>
        <v>3146852.6884356807</v>
      </c>
      <c r="G52" s="92">
        <f t="shared" si="12"/>
        <v>74925.064010373389</v>
      </c>
      <c r="H52" s="92">
        <f t="shared" si="13"/>
        <v>3221777.752446054</v>
      </c>
    </row>
    <row r="53" spans="1:8" x14ac:dyDescent="0.2">
      <c r="A53" s="89">
        <f t="shared" si="1"/>
        <v>44</v>
      </c>
      <c r="B53" s="92">
        <f t="shared" si="14"/>
        <v>1556225.1266701436</v>
      </c>
      <c r="C53" s="92">
        <f t="shared" si="17"/>
        <v>15562.251266701436</v>
      </c>
      <c r="D53" s="92">
        <f t="shared" si="15"/>
        <v>-100000</v>
      </c>
      <c r="E53" s="92">
        <f t="shared" si="16"/>
        <v>1471787.3779368449</v>
      </c>
      <c r="F53" s="92">
        <f t="shared" si="11"/>
        <v>3221777.752446054</v>
      </c>
      <c r="G53" s="92">
        <f t="shared" si="12"/>
        <v>74925.064010373389</v>
      </c>
      <c r="H53" s="92">
        <f t="shared" si="13"/>
        <v>3296702.8164564273</v>
      </c>
    </row>
    <row r="54" spans="1:8" x14ac:dyDescent="0.2">
      <c r="A54" s="89">
        <f t="shared" si="1"/>
        <v>45</v>
      </c>
      <c r="B54" s="92">
        <f t="shared" si="14"/>
        <v>1471787.3779368449</v>
      </c>
      <c r="C54" s="92">
        <f t="shared" si="17"/>
        <v>14717.87377936845</v>
      </c>
      <c r="D54" s="92">
        <f t="shared" si="15"/>
        <v>-100000</v>
      </c>
      <c r="E54" s="92">
        <f t="shared" si="16"/>
        <v>1386505.2517162133</v>
      </c>
      <c r="F54" s="92">
        <f t="shared" si="11"/>
        <v>3296702.8164564273</v>
      </c>
      <c r="G54" s="92">
        <f t="shared" si="12"/>
        <v>74925.064010373389</v>
      </c>
      <c r="H54" s="92">
        <f t="shared" si="13"/>
        <v>3371627.8804668006</v>
      </c>
    </row>
    <row r="55" spans="1:8" x14ac:dyDescent="0.2">
      <c r="A55" s="89">
        <f t="shared" si="1"/>
        <v>46</v>
      </c>
      <c r="B55" s="92">
        <f t="shared" si="14"/>
        <v>1386505.2517162133</v>
      </c>
      <c r="C55" s="92">
        <f t="shared" si="17"/>
        <v>13865.052517162134</v>
      </c>
      <c r="D55" s="92">
        <f t="shared" si="15"/>
        <v>-100000</v>
      </c>
      <c r="E55" s="92">
        <f t="shared" si="16"/>
        <v>1300370.3042333755</v>
      </c>
      <c r="F55" s="92">
        <f t="shared" si="11"/>
        <v>3371627.8804668006</v>
      </c>
      <c r="G55" s="92">
        <f t="shared" si="12"/>
        <v>74925.064010373389</v>
      </c>
      <c r="H55" s="92">
        <f t="shared" si="13"/>
        <v>3446552.944477174</v>
      </c>
    </row>
    <row r="56" spans="1:8" x14ac:dyDescent="0.2">
      <c r="A56" s="89">
        <f t="shared" si="1"/>
        <v>47</v>
      </c>
      <c r="B56" s="92">
        <f t="shared" si="14"/>
        <v>1300370.3042333755</v>
      </c>
      <c r="C56" s="92">
        <f t="shared" si="17"/>
        <v>13003.703042333755</v>
      </c>
      <c r="D56" s="92">
        <f t="shared" si="15"/>
        <v>-100000</v>
      </c>
      <c r="E56" s="92">
        <f t="shared" si="16"/>
        <v>1213374.0072757092</v>
      </c>
      <c r="F56" s="92">
        <f t="shared" si="11"/>
        <v>3446552.944477174</v>
      </c>
      <c r="G56" s="92">
        <f t="shared" si="12"/>
        <v>74925.064010373389</v>
      </c>
      <c r="H56" s="92">
        <f t="shared" si="13"/>
        <v>3521478.0084875473</v>
      </c>
    </row>
    <row r="57" spans="1:8" x14ac:dyDescent="0.2">
      <c r="A57" s="89">
        <f t="shared" si="1"/>
        <v>48</v>
      </c>
      <c r="B57" s="92">
        <f t="shared" si="14"/>
        <v>1213374.0072757092</v>
      </c>
      <c r="C57" s="92">
        <f t="shared" si="17"/>
        <v>12133.740072757091</v>
      </c>
      <c r="D57" s="92">
        <f t="shared" si="15"/>
        <v>-100000</v>
      </c>
      <c r="E57" s="92">
        <f t="shared" si="16"/>
        <v>1125507.7473484662</v>
      </c>
      <c r="F57" s="92">
        <f t="shared" si="11"/>
        <v>3521478.0084875473</v>
      </c>
      <c r="G57" s="92">
        <f t="shared" si="12"/>
        <v>74925.064010373389</v>
      </c>
      <c r="H57" s="92">
        <f t="shared" si="13"/>
        <v>3596403.0724979206</v>
      </c>
    </row>
    <row r="58" spans="1:8" x14ac:dyDescent="0.2">
      <c r="A58" s="89">
        <f t="shared" si="1"/>
        <v>49</v>
      </c>
      <c r="B58" s="92">
        <f t="shared" si="14"/>
        <v>1125507.7473484662</v>
      </c>
      <c r="C58" s="92">
        <f t="shared" si="17"/>
        <v>11255.077473484662</v>
      </c>
      <c r="D58" s="92">
        <f t="shared" si="15"/>
        <v>-100000</v>
      </c>
      <c r="E58" s="92">
        <f t="shared" si="16"/>
        <v>1036762.8248219509</v>
      </c>
      <c r="F58" s="92">
        <f t="shared" si="11"/>
        <v>3596403.0724979206</v>
      </c>
      <c r="G58" s="92">
        <f t="shared" si="12"/>
        <v>74925.064010373389</v>
      </c>
      <c r="H58" s="92">
        <f t="shared" si="13"/>
        <v>3671328.1365082939</v>
      </c>
    </row>
    <row r="59" spans="1:8" x14ac:dyDescent="0.2">
      <c r="A59" s="89">
        <f t="shared" si="1"/>
        <v>50</v>
      </c>
      <c r="B59" s="92">
        <f t="shared" si="14"/>
        <v>1036762.8248219509</v>
      </c>
      <c r="C59" s="92">
        <f t="shared" si="17"/>
        <v>10367.628248219509</v>
      </c>
      <c r="D59" s="92">
        <f t="shared" si="15"/>
        <v>-100000</v>
      </c>
      <c r="E59" s="92">
        <f t="shared" si="16"/>
        <v>947130.45307017036</v>
      </c>
      <c r="F59" s="92">
        <f t="shared" si="11"/>
        <v>3671328.1365082939</v>
      </c>
      <c r="G59" s="92">
        <f t="shared" si="12"/>
        <v>74925.064010373389</v>
      </c>
      <c r="H59" s="92">
        <f t="shared" si="13"/>
        <v>3746253.2005186672</v>
      </c>
    </row>
    <row r="60" spans="1:8" x14ac:dyDescent="0.2">
      <c r="A60" s="89">
        <f t="shared" si="1"/>
        <v>51</v>
      </c>
      <c r="B60" s="92">
        <f t="shared" si="14"/>
        <v>947130.45307017036</v>
      </c>
      <c r="C60" s="92">
        <f t="shared" si="17"/>
        <v>9471.3045307017037</v>
      </c>
      <c r="D60" s="92">
        <f t="shared" si="15"/>
        <v>-100000</v>
      </c>
      <c r="E60" s="92">
        <f t="shared" si="16"/>
        <v>856601.75760087208</v>
      </c>
      <c r="F60" s="92">
        <f t="shared" si="11"/>
        <v>3746253.2005186672</v>
      </c>
      <c r="G60" s="92">
        <f t="shared" si="12"/>
        <v>74925.064010373389</v>
      </c>
      <c r="H60" s="92">
        <f t="shared" si="13"/>
        <v>3821178.2645290405</v>
      </c>
    </row>
    <row r="61" spans="1:8" x14ac:dyDescent="0.2">
      <c r="A61" s="89">
        <f t="shared" si="1"/>
        <v>52</v>
      </c>
      <c r="B61" s="92">
        <f t="shared" si="14"/>
        <v>856601.75760087208</v>
      </c>
      <c r="C61" s="92">
        <f t="shared" si="17"/>
        <v>8566.0175760087204</v>
      </c>
      <c r="D61" s="92">
        <f t="shared" si="15"/>
        <v>-100000</v>
      </c>
      <c r="E61" s="92">
        <f t="shared" si="16"/>
        <v>765167.77517688076</v>
      </c>
      <c r="F61" s="92">
        <f t="shared" si="11"/>
        <v>3821178.2645290405</v>
      </c>
      <c r="G61" s="92">
        <f t="shared" si="12"/>
        <v>74925.064010373389</v>
      </c>
      <c r="H61" s="92">
        <f t="shared" si="13"/>
        <v>3896103.3285394139</v>
      </c>
    </row>
    <row r="62" spans="1:8" x14ac:dyDescent="0.2">
      <c r="A62" s="89">
        <f t="shared" si="1"/>
        <v>53</v>
      </c>
      <c r="B62" s="92">
        <f t="shared" si="14"/>
        <v>765167.77517688076</v>
      </c>
      <c r="C62" s="92">
        <f t="shared" si="17"/>
        <v>7651.6777517688079</v>
      </c>
      <c r="D62" s="92">
        <f t="shared" si="15"/>
        <v>-100000</v>
      </c>
      <c r="E62" s="92">
        <f t="shared" si="16"/>
        <v>672819.45292864961</v>
      </c>
      <c r="F62" s="92">
        <f t="shared" si="11"/>
        <v>3896103.3285394139</v>
      </c>
      <c r="G62" s="92">
        <f t="shared" si="12"/>
        <v>74925.064010373389</v>
      </c>
      <c r="H62" s="92">
        <f t="shared" si="13"/>
        <v>3971028.3925497872</v>
      </c>
    </row>
    <row r="63" spans="1:8" x14ac:dyDescent="0.2">
      <c r="A63" s="89">
        <f t="shared" si="1"/>
        <v>54</v>
      </c>
      <c r="B63" s="92">
        <f t="shared" si="14"/>
        <v>672819.45292864961</v>
      </c>
      <c r="C63" s="92">
        <f t="shared" si="17"/>
        <v>6728.1945292864966</v>
      </c>
      <c r="D63" s="92">
        <f t="shared" si="15"/>
        <v>-100000</v>
      </c>
      <c r="E63" s="92">
        <f t="shared" si="16"/>
        <v>579547.64745793608</v>
      </c>
      <c r="F63" s="92">
        <f t="shared" si="11"/>
        <v>3971028.3925497872</v>
      </c>
      <c r="G63" s="92">
        <f t="shared" si="12"/>
        <v>74925.064010373389</v>
      </c>
      <c r="H63" s="92">
        <f t="shared" si="13"/>
        <v>4045953.4565601605</v>
      </c>
    </row>
    <row r="64" spans="1:8" x14ac:dyDescent="0.2">
      <c r="A64" s="89">
        <f t="shared" si="1"/>
        <v>55</v>
      </c>
      <c r="B64" s="92">
        <f t="shared" si="14"/>
        <v>579547.64745793608</v>
      </c>
      <c r="C64" s="92">
        <f t="shared" si="17"/>
        <v>5795.4764745793609</v>
      </c>
      <c r="D64" s="92">
        <f t="shared" si="15"/>
        <v>-100000</v>
      </c>
      <c r="E64" s="92">
        <f t="shared" si="16"/>
        <v>485343.12393251539</v>
      </c>
      <c r="F64" s="92">
        <f t="shared" si="11"/>
        <v>4045953.4565601605</v>
      </c>
      <c r="G64" s="92">
        <f t="shared" si="12"/>
        <v>74925.064010373389</v>
      </c>
      <c r="H64" s="92">
        <f t="shared" si="13"/>
        <v>4120878.5205705338</v>
      </c>
    </row>
    <row r="65" spans="1:8" x14ac:dyDescent="0.2">
      <c r="A65" s="89">
        <f t="shared" si="1"/>
        <v>56</v>
      </c>
      <c r="B65" s="92">
        <f t="shared" si="14"/>
        <v>485343.12393251539</v>
      </c>
      <c r="C65" s="92">
        <f t="shared" si="17"/>
        <v>4853.4312393251539</v>
      </c>
      <c r="D65" s="92">
        <f t="shared" si="15"/>
        <v>-100000</v>
      </c>
      <c r="E65" s="92">
        <f t="shared" si="16"/>
        <v>390196.55517184053</v>
      </c>
      <c r="F65" s="92">
        <f t="shared" si="11"/>
        <v>4120878.5205705338</v>
      </c>
      <c r="G65" s="92">
        <f t="shared" si="12"/>
        <v>74925.064010373389</v>
      </c>
      <c r="H65" s="92">
        <f t="shared" si="13"/>
        <v>4195803.5845809076</v>
      </c>
    </row>
    <row r="66" spans="1:8" x14ac:dyDescent="0.2">
      <c r="A66" s="89">
        <f t="shared" si="1"/>
        <v>57</v>
      </c>
      <c r="B66" s="92">
        <f t="shared" si="14"/>
        <v>390196.55517184053</v>
      </c>
      <c r="C66" s="92">
        <f t="shared" si="17"/>
        <v>3901.9655517184055</v>
      </c>
      <c r="D66" s="92">
        <f t="shared" si="15"/>
        <v>-100000</v>
      </c>
      <c r="E66" s="92">
        <f t="shared" si="16"/>
        <v>294098.52072355896</v>
      </c>
      <c r="F66" s="92">
        <f t="shared" si="11"/>
        <v>4195803.5845809076</v>
      </c>
      <c r="G66" s="92">
        <f t="shared" si="12"/>
        <v>74925.064010373389</v>
      </c>
      <c r="H66" s="92">
        <f t="shared" si="13"/>
        <v>4270728.6485912809</v>
      </c>
    </row>
    <row r="67" spans="1:8" x14ac:dyDescent="0.2">
      <c r="A67" s="89">
        <f t="shared" si="1"/>
        <v>58</v>
      </c>
      <c r="B67" s="92">
        <f t="shared" si="14"/>
        <v>294098.52072355896</v>
      </c>
      <c r="C67" s="92">
        <f t="shared" si="17"/>
        <v>2940.9852072355898</v>
      </c>
      <c r="D67" s="92">
        <f t="shared" si="15"/>
        <v>-100000</v>
      </c>
      <c r="E67" s="92">
        <f t="shared" si="16"/>
        <v>197039.50593079458</v>
      </c>
      <c r="F67" s="92">
        <f t="shared" si="11"/>
        <v>4270728.6485912809</v>
      </c>
      <c r="G67" s="92">
        <f t="shared" si="12"/>
        <v>74925.064010373389</v>
      </c>
      <c r="H67" s="92">
        <f t="shared" si="13"/>
        <v>4345653.7126016542</v>
      </c>
    </row>
    <row r="68" spans="1:8" x14ac:dyDescent="0.2">
      <c r="A68" s="89">
        <f t="shared" si="1"/>
        <v>59</v>
      </c>
      <c r="B68" s="92">
        <f t="shared" si="14"/>
        <v>197039.50593079458</v>
      </c>
      <c r="C68" s="92">
        <f t="shared" si="17"/>
        <v>1970.3950593079458</v>
      </c>
      <c r="D68" s="92">
        <f t="shared" si="15"/>
        <v>-100000</v>
      </c>
      <c r="E68" s="92">
        <f t="shared" si="16"/>
        <v>99009.900990102527</v>
      </c>
      <c r="F68" s="92">
        <f t="shared" si="11"/>
        <v>4345653.7126016542</v>
      </c>
      <c r="G68" s="92">
        <f t="shared" si="12"/>
        <v>74925.064010373389</v>
      </c>
      <c r="H68" s="92">
        <f t="shared" si="13"/>
        <v>4420578.7766120275</v>
      </c>
    </row>
    <row r="69" spans="1:8" x14ac:dyDescent="0.2">
      <c r="A69" s="89">
        <f t="shared" si="1"/>
        <v>60</v>
      </c>
      <c r="B69" s="92">
        <f t="shared" si="14"/>
        <v>99009.900990102527</v>
      </c>
      <c r="C69" s="92">
        <f t="shared" si="17"/>
        <v>990.09900990102528</v>
      </c>
      <c r="D69" s="92">
        <f t="shared" si="15"/>
        <v>-100000</v>
      </c>
      <c r="E69" s="92">
        <f t="shared" si="16"/>
        <v>3.5506673157215118E-9</v>
      </c>
      <c r="F69" s="92">
        <f t="shared" si="11"/>
        <v>4420578.7766120275</v>
      </c>
      <c r="G69" s="92">
        <f t="shared" si="12"/>
        <v>74925.064010373389</v>
      </c>
      <c r="H69" s="92">
        <f t="shared" si="13"/>
        <v>4495503.8406224009</v>
      </c>
    </row>
    <row r="71" spans="1:8" x14ac:dyDescent="0.2">
      <c r="B71" s="106" t="s">
        <v>88</v>
      </c>
      <c r="C71" s="107"/>
      <c r="D71" s="107"/>
      <c r="E71" s="107"/>
      <c r="F71" s="107"/>
      <c r="G71" s="107"/>
      <c r="H71" s="108">
        <v>0.3</v>
      </c>
    </row>
    <row r="72" spans="1:8" x14ac:dyDescent="0.2">
      <c r="D72" s="99" t="s">
        <v>16</v>
      </c>
      <c r="E72" s="99" t="s">
        <v>17</v>
      </c>
      <c r="F72" s="99" t="s">
        <v>18</v>
      </c>
      <c r="G72" s="99" t="s">
        <v>19</v>
      </c>
      <c r="H72" s="99" t="s">
        <v>31</v>
      </c>
    </row>
    <row r="73" spans="1:8" x14ac:dyDescent="0.2">
      <c r="B73" s="88" t="s">
        <v>80</v>
      </c>
      <c r="D73" s="92">
        <f>+G5</f>
        <v>4495503.8406224037</v>
      </c>
      <c r="E73" s="92">
        <f>+D73</f>
        <v>4495503.8406224037</v>
      </c>
      <c r="F73" s="92">
        <f t="shared" ref="F73:H73" si="18">+E73</f>
        <v>4495503.8406224037</v>
      </c>
      <c r="G73" s="92">
        <f t="shared" si="18"/>
        <v>4495503.8406224037</v>
      </c>
      <c r="H73" s="92">
        <f t="shared" si="18"/>
        <v>4495503.8406224037</v>
      </c>
    </row>
    <row r="74" spans="1:8" x14ac:dyDescent="0.2">
      <c r="B74" s="88" t="s">
        <v>81</v>
      </c>
    </row>
    <row r="75" spans="1:8" x14ac:dyDescent="0.2">
      <c r="B75" s="100" t="s">
        <v>82</v>
      </c>
      <c r="D75" s="89">
        <v>0</v>
      </c>
      <c r="E75" s="92">
        <f>+D77</f>
        <v>899100.76812448085</v>
      </c>
      <c r="F75" s="92">
        <f t="shared" ref="F75:H75" si="19">+E77</f>
        <v>1798201.5362489617</v>
      </c>
      <c r="G75" s="92">
        <f t="shared" si="19"/>
        <v>2697302.3043734427</v>
      </c>
      <c r="H75" s="92">
        <f t="shared" si="19"/>
        <v>3596403.0724979234</v>
      </c>
    </row>
    <row r="76" spans="1:8" x14ac:dyDescent="0.2">
      <c r="B76" s="100" t="s">
        <v>83</v>
      </c>
      <c r="D76" s="117">
        <f>SUM(G10:G21)</f>
        <v>899100.76812448085</v>
      </c>
      <c r="E76" s="117">
        <f>+D76</f>
        <v>899100.76812448085</v>
      </c>
      <c r="F76" s="117">
        <f>+E76</f>
        <v>899100.76812448085</v>
      </c>
      <c r="G76" s="117">
        <f>+F76</f>
        <v>899100.76812448085</v>
      </c>
      <c r="H76" s="117">
        <f>+G76</f>
        <v>899100.76812448085</v>
      </c>
    </row>
    <row r="77" spans="1:8" x14ac:dyDescent="0.2">
      <c r="B77" s="100" t="s">
        <v>84</v>
      </c>
      <c r="D77" s="92">
        <f>+D75+D76</f>
        <v>899100.76812448085</v>
      </c>
      <c r="E77" s="92">
        <f t="shared" ref="E77:H77" si="20">+E75+E76</f>
        <v>1798201.5362489617</v>
      </c>
      <c r="F77" s="92">
        <f t="shared" si="20"/>
        <v>2697302.3043734427</v>
      </c>
      <c r="G77" s="92">
        <f t="shared" si="20"/>
        <v>3596403.0724979234</v>
      </c>
      <c r="H77" s="92">
        <f t="shared" si="20"/>
        <v>4495503.8406224046</v>
      </c>
    </row>
    <row r="78" spans="1:8" x14ac:dyDescent="0.2">
      <c r="B78" s="101" t="s">
        <v>85</v>
      </c>
      <c r="C78" s="101"/>
      <c r="D78" s="102">
        <f>+D73-D77</f>
        <v>3596403.0724979229</v>
      </c>
      <c r="E78" s="102">
        <f t="shared" ref="E78:H78" si="21">+E73-E77</f>
        <v>2697302.3043734422</v>
      </c>
      <c r="F78" s="102">
        <f t="shared" si="21"/>
        <v>1798201.536248961</v>
      </c>
      <c r="G78" s="102">
        <f t="shared" si="21"/>
        <v>899100.76812448027</v>
      </c>
      <c r="H78" s="102">
        <f t="shared" si="21"/>
        <v>0</v>
      </c>
    </row>
    <row r="80" spans="1:8" x14ac:dyDescent="0.2">
      <c r="D80" s="99" t="s">
        <v>16</v>
      </c>
      <c r="E80" s="99" t="s">
        <v>17</v>
      </c>
      <c r="F80" s="99" t="s">
        <v>18</v>
      </c>
      <c r="G80" s="99" t="s">
        <v>19</v>
      </c>
      <c r="H80" s="99" t="s">
        <v>31</v>
      </c>
    </row>
    <row r="81" spans="2:8" x14ac:dyDescent="0.2">
      <c r="B81" s="88" t="s">
        <v>86</v>
      </c>
      <c r="D81" s="92"/>
      <c r="E81" s="92"/>
      <c r="F81" s="92"/>
      <c r="G81" s="92"/>
      <c r="H81" s="92"/>
    </row>
    <row r="82" spans="2:8" x14ac:dyDescent="0.2">
      <c r="B82" s="103" t="s">
        <v>82</v>
      </c>
      <c r="C82" s="88"/>
      <c r="D82" s="104">
        <f>+H6</f>
        <v>4495503.8406224037</v>
      </c>
      <c r="E82" s="104">
        <f>+D85</f>
        <v>3797395.9493480287</v>
      </c>
      <c r="F82" s="104">
        <f t="shared" ref="F82:H82" si="22">+E85</f>
        <v>3010750.5037274146</v>
      </c>
      <c r="G82" s="104">
        <f t="shared" si="22"/>
        <v>2124338.7257627896</v>
      </c>
      <c r="H82" s="104">
        <f t="shared" si="22"/>
        <v>1125507.7473484683</v>
      </c>
    </row>
    <row r="83" spans="2:8" x14ac:dyDescent="0.2">
      <c r="B83" s="100" t="s">
        <v>87</v>
      </c>
      <c r="D83" s="117">
        <f>SUM(C10:C21)</f>
        <v>501892.10872562474</v>
      </c>
      <c r="E83" s="117">
        <f>SUM(C22:C33)</f>
        <v>413354.55437938625</v>
      </c>
      <c r="F83" s="117">
        <f>SUM(C34:C45)</f>
        <v>313588.22203537507</v>
      </c>
      <c r="G83" s="117">
        <f>SUM(C46:C57)</f>
        <v>201169.02158567851</v>
      </c>
      <c r="H83" s="117">
        <f>SUM(C58:C69)</f>
        <v>74492.252651537376</v>
      </c>
    </row>
    <row r="84" spans="2:8" x14ac:dyDescent="0.2">
      <c r="B84" s="100" t="s">
        <v>75</v>
      </c>
      <c r="D84" s="92">
        <f>-C5*12</f>
        <v>-1200000</v>
      </c>
      <c r="E84" s="92">
        <f>+D84</f>
        <v>-1200000</v>
      </c>
      <c r="F84" s="92">
        <f>+E84</f>
        <v>-1200000</v>
      </c>
      <c r="G84" s="92">
        <f>+F84</f>
        <v>-1200000</v>
      </c>
      <c r="H84" s="92">
        <f>+G84</f>
        <v>-1200000</v>
      </c>
    </row>
    <row r="85" spans="2:8" x14ac:dyDescent="0.2">
      <c r="B85" s="101" t="s">
        <v>84</v>
      </c>
      <c r="C85" s="101"/>
      <c r="D85" s="102">
        <f>SUM(D82:D84)</f>
        <v>3797395.9493480287</v>
      </c>
      <c r="E85" s="102">
        <f t="shared" ref="E85:H85" si="23">SUM(E82:E84)</f>
        <v>3010750.5037274146</v>
      </c>
      <c r="F85" s="102">
        <f t="shared" si="23"/>
        <v>2124338.7257627896</v>
      </c>
      <c r="G85" s="102">
        <f t="shared" si="23"/>
        <v>1125507.7473484683</v>
      </c>
      <c r="H85" s="102">
        <f t="shared" si="23"/>
        <v>5.5879354476928711E-9</v>
      </c>
    </row>
    <row r="87" spans="2:8" x14ac:dyDescent="0.2">
      <c r="B87" s="89" t="s">
        <v>89</v>
      </c>
      <c r="D87" s="92">
        <f>+D85</f>
        <v>3797395.9493480287</v>
      </c>
      <c r="E87" s="92">
        <f t="shared" ref="E87:H87" si="24">+E85</f>
        <v>3010750.5037274146</v>
      </c>
      <c r="F87" s="92">
        <f t="shared" si="24"/>
        <v>2124338.7257627896</v>
      </c>
      <c r="G87" s="92">
        <f t="shared" si="24"/>
        <v>1125507.7473484683</v>
      </c>
      <c r="H87" s="92">
        <f t="shared" si="24"/>
        <v>5.5879354476928711E-9</v>
      </c>
    </row>
    <row r="88" spans="2:8" x14ac:dyDescent="0.2">
      <c r="B88" s="89" t="s">
        <v>90</v>
      </c>
      <c r="D88" s="92">
        <f>+D78</f>
        <v>3596403.0724979229</v>
      </c>
      <c r="E88" s="92">
        <f t="shared" ref="E88:H88" si="25">+E78</f>
        <v>2697302.3043734422</v>
      </c>
      <c r="F88" s="92">
        <f t="shared" si="25"/>
        <v>1798201.536248961</v>
      </c>
      <c r="G88" s="92">
        <f t="shared" si="25"/>
        <v>899100.76812448027</v>
      </c>
      <c r="H88" s="92">
        <f t="shared" si="25"/>
        <v>0</v>
      </c>
    </row>
    <row r="89" spans="2:8" x14ac:dyDescent="0.2">
      <c r="B89" s="96" t="s">
        <v>91</v>
      </c>
      <c r="C89" s="96"/>
      <c r="D89" s="109">
        <f>+D87-D88</f>
        <v>200992.87685010582</v>
      </c>
      <c r="E89" s="109">
        <f t="shared" ref="E89:H89" si="26">+E87-E88</f>
        <v>313448.19935397245</v>
      </c>
      <c r="F89" s="109">
        <f t="shared" si="26"/>
        <v>326137.18951382861</v>
      </c>
      <c r="G89" s="109">
        <f t="shared" si="26"/>
        <v>226406.97922398802</v>
      </c>
      <c r="H89" s="109">
        <f t="shared" si="26"/>
        <v>5.5879354476928711E-9</v>
      </c>
    </row>
    <row r="90" spans="2:8" x14ac:dyDescent="0.2">
      <c r="B90" s="96" t="s">
        <v>92</v>
      </c>
      <c r="D90" s="109">
        <f>+D89*$H$71</f>
        <v>60297.863055031747</v>
      </c>
      <c r="E90" s="109">
        <f t="shared" ref="E90:H90" si="27">+E89*$H$71</f>
        <v>94034.459806191735</v>
      </c>
      <c r="F90" s="109">
        <f t="shared" si="27"/>
        <v>97841.156854148576</v>
      </c>
      <c r="G90" s="109">
        <f t="shared" si="27"/>
        <v>67922.093767196406</v>
      </c>
      <c r="H90" s="109">
        <f t="shared" si="27"/>
        <v>1.6763806343078612E-9</v>
      </c>
    </row>
    <row r="91" spans="2:8" x14ac:dyDescent="0.2">
      <c r="B91" s="96" t="s">
        <v>93</v>
      </c>
      <c r="C91" s="96"/>
      <c r="D91" s="109">
        <f>+D90</f>
        <v>60297.863055031747</v>
      </c>
      <c r="E91" s="109">
        <f>+E90-D90</f>
        <v>33736.596751159988</v>
      </c>
      <c r="F91" s="109">
        <f>+F90-E90</f>
        <v>3806.6970479568408</v>
      </c>
      <c r="G91" s="109">
        <f>+G90-F90</f>
        <v>-29919.06308695217</v>
      </c>
      <c r="H91" s="109">
        <f>+H90-G90</f>
        <v>-67922.093767194732</v>
      </c>
    </row>
    <row r="93" spans="2:8" x14ac:dyDescent="0.2">
      <c r="D93" s="99" t="s">
        <v>49</v>
      </c>
      <c r="E93" s="99" t="s">
        <v>50</v>
      </c>
    </row>
    <row r="94" spans="2:8" x14ac:dyDescent="0.2">
      <c r="B94" s="110" t="s">
        <v>94</v>
      </c>
      <c r="C94" s="110"/>
      <c r="D94" s="111">
        <f>+D91</f>
        <v>60297.863055031747</v>
      </c>
      <c r="E94" s="110"/>
      <c r="F94" s="92">
        <f>+D94</f>
        <v>60297.863055031747</v>
      </c>
    </row>
    <row r="95" spans="2:8" x14ac:dyDescent="0.2">
      <c r="B95" s="110" t="s">
        <v>47</v>
      </c>
      <c r="C95" s="110"/>
      <c r="D95" s="110"/>
      <c r="E95" s="111">
        <f>+D94</f>
        <v>60297.863055031747</v>
      </c>
    </row>
    <row r="96" spans="2:8" x14ac:dyDescent="0.2">
      <c r="B96" s="110"/>
      <c r="C96" s="110"/>
      <c r="D96" s="110"/>
      <c r="E96" s="110"/>
    </row>
    <row r="97" spans="2:8" x14ac:dyDescent="0.2">
      <c r="B97" s="112" t="s">
        <v>94</v>
      </c>
      <c r="C97" s="112"/>
      <c r="D97" s="113">
        <f>+E91</f>
        <v>33736.596751159988</v>
      </c>
      <c r="E97" s="112"/>
      <c r="F97" s="92">
        <f>+D97+F94</f>
        <v>94034.459806191735</v>
      </c>
    </row>
    <row r="98" spans="2:8" x14ac:dyDescent="0.2">
      <c r="B98" s="112" t="s">
        <v>47</v>
      </c>
      <c r="C98" s="112"/>
      <c r="D98" s="112"/>
      <c r="E98" s="113">
        <f>+D97</f>
        <v>33736.596751159988</v>
      </c>
    </row>
    <row r="99" spans="2:8" x14ac:dyDescent="0.2">
      <c r="B99" s="110"/>
      <c r="C99" s="110"/>
      <c r="D99" s="110"/>
      <c r="E99" s="110"/>
    </row>
    <row r="100" spans="2:8" x14ac:dyDescent="0.2">
      <c r="B100" s="110" t="s">
        <v>94</v>
      </c>
      <c r="C100" s="110"/>
      <c r="D100" s="111">
        <f>+F91</f>
        <v>3806.6970479568408</v>
      </c>
      <c r="E100" s="110"/>
      <c r="F100" s="92">
        <f>+F97+D100</f>
        <v>97841.156854148576</v>
      </c>
    </row>
    <row r="101" spans="2:8" x14ac:dyDescent="0.2">
      <c r="B101" s="110" t="s">
        <v>47</v>
      </c>
      <c r="C101" s="110"/>
      <c r="D101" s="110"/>
      <c r="E101" s="111">
        <f>+D100</f>
        <v>3806.6970479568408</v>
      </c>
    </row>
    <row r="102" spans="2:8" x14ac:dyDescent="0.2">
      <c r="B102" s="110"/>
      <c r="C102" s="110"/>
      <c r="D102" s="110"/>
      <c r="E102" s="110"/>
    </row>
    <row r="103" spans="2:8" x14ac:dyDescent="0.2">
      <c r="B103" s="112" t="s">
        <v>94</v>
      </c>
      <c r="C103" s="112"/>
      <c r="D103" s="113"/>
      <c r="E103" s="113">
        <f>-G91</f>
        <v>29919.06308695217</v>
      </c>
      <c r="F103" s="92">
        <f>+F100-E103</f>
        <v>67922.093767196406</v>
      </c>
    </row>
    <row r="104" spans="2:8" x14ac:dyDescent="0.2">
      <c r="B104" s="112" t="s">
        <v>47</v>
      </c>
      <c r="C104" s="112"/>
      <c r="D104" s="113">
        <f>+E103</f>
        <v>29919.06308695217</v>
      </c>
      <c r="E104" s="113"/>
    </row>
    <row r="105" spans="2:8" x14ac:dyDescent="0.2">
      <c r="B105" s="110"/>
      <c r="C105" s="110"/>
      <c r="D105" s="110"/>
      <c r="E105" s="110"/>
    </row>
    <row r="106" spans="2:8" x14ac:dyDescent="0.2">
      <c r="B106" s="110" t="s">
        <v>94</v>
      </c>
      <c r="C106" s="110"/>
      <c r="D106" s="111"/>
      <c r="E106" s="111">
        <f>-H91</f>
        <v>67922.093767194732</v>
      </c>
      <c r="F106" s="92">
        <f>+F103-E106</f>
        <v>1.673470251262188E-9</v>
      </c>
    </row>
    <row r="107" spans="2:8" x14ac:dyDescent="0.2">
      <c r="B107" s="110" t="s">
        <v>47</v>
      </c>
      <c r="C107" s="110"/>
      <c r="D107" s="111">
        <f>+E106</f>
        <v>67922.093767194732</v>
      </c>
      <c r="E107" s="111"/>
    </row>
    <row r="110" spans="2:8" x14ac:dyDescent="0.2">
      <c r="B110" s="106" t="s">
        <v>88</v>
      </c>
      <c r="C110" s="107"/>
      <c r="D110" s="107"/>
      <c r="E110" s="107"/>
      <c r="F110" s="107"/>
      <c r="G110" s="107"/>
      <c r="H110" s="108">
        <v>0.3</v>
      </c>
    </row>
    <row r="111" spans="2:8" ht="14.25" x14ac:dyDescent="0.2">
      <c r="B111" s="114" t="s">
        <v>95</v>
      </c>
      <c r="C111" s="115"/>
      <c r="D111" s="115"/>
      <c r="E111" s="115"/>
      <c r="F111" s="115"/>
      <c r="G111" s="115"/>
      <c r="H111" s="115"/>
    </row>
    <row r="112" spans="2:8" x14ac:dyDescent="0.2">
      <c r="B112" s="115"/>
      <c r="C112" s="115"/>
      <c r="D112" s="116" t="s">
        <v>16</v>
      </c>
      <c r="E112" s="116" t="s">
        <v>17</v>
      </c>
      <c r="F112" s="116" t="s">
        <v>18</v>
      </c>
      <c r="G112" s="116" t="s">
        <v>19</v>
      </c>
      <c r="H112" s="116" t="s">
        <v>31</v>
      </c>
    </row>
    <row r="113" spans="2:8" x14ac:dyDescent="0.2">
      <c r="B113" s="115"/>
      <c r="C113" s="115"/>
      <c r="D113" s="116" t="s">
        <v>97</v>
      </c>
      <c r="E113" s="116" t="s">
        <v>97</v>
      </c>
      <c r="F113" s="116" t="s">
        <v>97</v>
      </c>
      <c r="G113" s="116" t="s">
        <v>97</v>
      </c>
      <c r="H113" s="116" t="s">
        <v>97</v>
      </c>
    </row>
    <row r="114" spans="2:8" s="88" customFormat="1" x14ac:dyDescent="0.2">
      <c r="B114" s="88" t="s">
        <v>96</v>
      </c>
      <c r="D114" s="104">
        <f ca="1">RANDBETWEEN(200,300)*10000</f>
        <v>2460000</v>
      </c>
      <c r="E114" s="104">
        <f t="shared" ref="E114:H114" ca="1" si="28">RANDBETWEEN(200,300)*10000</f>
        <v>2770000</v>
      </c>
      <c r="F114" s="104">
        <f t="shared" ca="1" si="28"/>
        <v>2330000</v>
      </c>
      <c r="G114" s="104">
        <f t="shared" ca="1" si="28"/>
        <v>2930000</v>
      </c>
      <c r="H114" s="104">
        <f t="shared" ca="1" si="28"/>
        <v>2090000</v>
      </c>
    </row>
    <row r="116" spans="2:8" x14ac:dyDescent="0.2">
      <c r="B116" s="89" t="s">
        <v>99</v>
      </c>
      <c r="D116" s="92">
        <f>+D83</f>
        <v>501892.10872562474</v>
      </c>
      <c r="E116" s="92">
        <f t="shared" ref="E116:H116" si="29">+E83</f>
        <v>413354.55437938625</v>
      </c>
      <c r="F116" s="92">
        <f t="shared" si="29"/>
        <v>313588.22203537507</v>
      </c>
      <c r="G116" s="92">
        <f t="shared" si="29"/>
        <v>201169.02158567851</v>
      </c>
      <c r="H116" s="92">
        <f t="shared" si="29"/>
        <v>74492.252651537376</v>
      </c>
    </row>
    <row r="117" spans="2:8" x14ac:dyDescent="0.2">
      <c r="B117" s="89" t="s">
        <v>100</v>
      </c>
      <c r="D117" s="92">
        <f>+D76</f>
        <v>899100.76812448085</v>
      </c>
      <c r="E117" s="92">
        <f t="shared" ref="E117:H117" si="30">+E76</f>
        <v>899100.76812448085</v>
      </c>
      <c r="F117" s="92">
        <f t="shared" si="30"/>
        <v>899100.76812448085</v>
      </c>
      <c r="G117" s="92">
        <f t="shared" si="30"/>
        <v>899100.76812448085</v>
      </c>
      <c r="H117" s="92">
        <f t="shared" si="30"/>
        <v>899100.76812448085</v>
      </c>
    </row>
    <row r="118" spans="2:8" x14ac:dyDescent="0.2">
      <c r="B118" s="89" t="s">
        <v>101</v>
      </c>
      <c r="D118" s="92">
        <f>+D84</f>
        <v>-1200000</v>
      </c>
      <c r="E118" s="92">
        <f t="shared" ref="E118:H118" si="31">+E84</f>
        <v>-1200000</v>
      </c>
      <c r="F118" s="92">
        <f t="shared" si="31"/>
        <v>-1200000</v>
      </c>
      <c r="G118" s="92">
        <f t="shared" si="31"/>
        <v>-1200000</v>
      </c>
      <c r="H118" s="92">
        <f t="shared" si="31"/>
        <v>-1200000</v>
      </c>
    </row>
    <row r="120" spans="2:8" s="88" customFormat="1" x14ac:dyDescent="0.2">
      <c r="B120" s="88" t="s">
        <v>98</v>
      </c>
      <c r="D120" s="104">
        <f ca="1">SUM(D114:D119)</f>
        <v>2660992.8768501054</v>
      </c>
      <c r="E120" s="104">
        <f t="shared" ref="E120:H120" ca="1" si="32">SUM(E114:E119)</f>
        <v>2882455.3225038671</v>
      </c>
      <c r="F120" s="104">
        <f t="shared" ca="1" si="32"/>
        <v>2342688.9901598557</v>
      </c>
      <c r="G120" s="104">
        <f t="shared" ca="1" si="32"/>
        <v>2830269.7897101594</v>
      </c>
      <c r="H120" s="104">
        <f t="shared" ca="1" si="32"/>
        <v>1863593.020776018</v>
      </c>
    </row>
    <row r="121" spans="2:8" x14ac:dyDescent="0.2">
      <c r="B121" s="118" t="s">
        <v>102</v>
      </c>
      <c r="C121" s="119"/>
      <c r="D121" s="117">
        <f ca="1">-+D120*$H$110</f>
        <v>-798297.86305503163</v>
      </c>
      <c r="E121" s="117">
        <f t="shared" ref="E121:H121" ca="1" si="33">-+E120*$H$110</f>
        <v>-864736.5967511601</v>
      </c>
      <c r="F121" s="117">
        <f t="shared" ca="1" si="33"/>
        <v>-702806.69704795664</v>
      </c>
      <c r="G121" s="117">
        <f t="shared" ca="1" si="33"/>
        <v>-849080.9369130478</v>
      </c>
      <c r="H121" s="117">
        <f t="shared" ca="1" si="33"/>
        <v>-559077.90623280534</v>
      </c>
    </row>
    <row r="123" spans="2:8" x14ac:dyDescent="0.2">
      <c r="D123" s="99" t="s">
        <v>49</v>
      </c>
      <c r="E123" s="99" t="s">
        <v>50</v>
      </c>
    </row>
    <row r="124" spans="2:8" x14ac:dyDescent="0.2">
      <c r="B124" s="110" t="s">
        <v>103</v>
      </c>
      <c r="C124" s="110"/>
      <c r="D124" s="111">
        <f ca="1">-+D121</f>
        <v>798297.86305503163</v>
      </c>
      <c r="E124" s="110"/>
    </row>
    <row r="125" spans="2:8" x14ac:dyDescent="0.2">
      <c r="B125" s="110" t="s">
        <v>104</v>
      </c>
      <c r="C125" s="110"/>
      <c r="D125" s="110"/>
      <c r="E125" s="111">
        <f ca="1">+D124</f>
        <v>798297.86305503163</v>
      </c>
    </row>
    <row r="126" spans="2:8" x14ac:dyDescent="0.2">
      <c r="B126" s="110"/>
      <c r="C126" s="110"/>
      <c r="D126" s="110"/>
      <c r="E126" s="110"/>
    </row>
    <row r="127" spans="2:8" x14ac:dyDescent="0.2">
      <c r="B127" s="112" t="s">
        <v>103</v>
      </c>
      <c r="C127" s="112"/>
      <c r="D127" s="113">
        <f ca="1">-+E121</f>
        <v>864736.5967511601</v>
      </c>
      <c r="E127" s="112"/>
    </row>
    <row r="128" spans="2:8" x14ac:dyDescent="0.2">
      <c r="B128" s="112" t="s">
        <v>104</v>
      </c>
      <c r="C128" s="112"/>
      <c r="D128" s="112"/>
      <c r="E128" s="113">
        <f ca="1">+D127</f>
        <v>864736.5967511601</v>
      </c>
    </row>
    <row r="129" spans="2:8" x14ac:dyDescent="0.2">
      <c r="B129" s="110"/>
      <c r="C129" s="110"/>
      <c r="D129" s="110"/>
      <c r="E129" s="110"/>
    </row>
    <row r="130" spans="2:8" x14ac:dyDescent="0.2">
      <c r="B130" s="110" t="s">
        <v>103</v>
      </c>
      <c r="C130" s="110"/>
      <c r="D130" s="111">
        <f ca="1">-+F121</f>
        <v>702806.69704795664</v>
      </c>
      <c r="E130" s="110"/>
    </row>
    <row r="131" spans="2:8" x14ac:dyDescent="0.2">
      <c r="B131" s="110" t="s">
        <v>104</v>
      </c>
      <c r="C131" s="110"/>
      <c r="D131" s="110"/>
      <c r="E131" s="111">
        <f ca="1">+D130</f>
        <v>702806.69704795664</v>
      </c>
    </row>
    <row r="132" spans="2:8" x14ac:dyDescent="0.2">
      <c r="B132" s="110"/>
      <c r="C132" s="110"/>
      <c r="D132" s="110"/>
      <c r="E132" s="110"/>
    </row>
    <row r="133" spans="2:8" x14ac:dyDescent="0.2">
      <c r="B133" s="112" t="s">
        <v>103</v>
      </c>
      <c r="C133" s="112"/>
      <c r="D133" s="113">
        <f ca="1">-G121</f>
        <v>849080.9369130478</v>
      </c>
      <c r="E133" s="113"/>
    </row>
    <row r="134" spans="2:8" x14ac:dyDescent="0.2">
      <c r="B134" s="112" t="s">
        <v>104</v>
      </c>
      <c r="C134" s="112"/>
      <c r="D134" s="113"/>
      <c r="E134" s="113">
        <f ca="1">+D133</f>
        <v>849080.9369130478</v>
      </c>
    </row>
    <row r="135" spans="2:8" x14ac:dyDescent="0.2">
      <c r="B135" s="110"/>
      <c r="C135" s="110"/>
      <c r="D135" s="110"/>
      <c r="E135" s="110"/>
    </row>
    <row r="136" spans="2:8" x14ac:dyDescent="0.2">
      <c r="B136" s="110" t="s">
        <v>103</v>
      </c>
      <c r="C136" s="110"/>
      <c r="D136" s="111">
        <f ca="1">-H121</f>
        <v>559077.90623280534</v>
      </c>
      <c r="E136" s="111"/>
    </row>
    <row r="137" spans="2:8" x14ac:dyDescent="0.2">
      <c r="B137" s="110" t="s">
        <v>104</v>
      </c>
      <c r="C137" s="110"/>
      <c r="D137" s="111"/>
      <c r="E137" s="111">
        <f ca="1">+D136</f>
        <v>559077.90623280534</v>
      </c>
    </row>
    <row r="139" spans="2:8" x14ac:dyDescent="0.2">
      <c r="B139" s="106" t="s">
        <v>88</v>
      </c>
      <c r="C139" s="107"/>
      <c r="D139" s="107"/>
      <c r="E139" s="107"/>
      <c r="F139" s="107"/>
      <c r="G139" s="107"/>
      <c r="H139" s="108">
        <v>0.3</v>
      </c>
    </row>
    <row r="140" spans="2:8" ht="14.25" x14ac:dyDescent="0.2">
      <c r="B140" s="120" t="s">
        <v>39</v>
      </c>
      <c r="C140" s="121"/>
      <c r="D140" s="121"/>
      <c r="E140" s="121"/>
      <c r="F140" s="121"/>
      <c r="G140" s="121"/>
      <c r="H140" s="121"/>
    </row>
    <row r="141" spans="2:8" x14ac:dyDescent="0.2">
      <c r="B141" s="121"/>
      <c r="C141" s="121"/>
      <c r="D141" s="122" t="s">
        <v>16</v>
      </c>
      <c r="E141" s="122" t="s">
        <v>17</v>
      </c>
      <c r="F141" s="122" t="s">
        <v>18</v>
      </c>
      <c r="G141" s="122" t="s">
        <v>19</v>
      </c>
      <c r="H141" s="122" t="s">
        <v>31</v>
      </c>
    </row>
    <row r="142" spans="2:8" x14ac:dyDescent="0.2">
      <c r="B142" s="121"/>
      <c r="C142" s="121"/>
      <c r="D142" s="122" t="s">
        <v>97</v>
      </c>
      <c r="E142" s="122" t="s">
        <v>97</v>
      </c>
      <c r="F142" s="122" t="s">
        <v>97</v>
      </c>
      <c r="G142" s="122" t="s">
        <v>97</v>
      </c>
      <c r="H142" s="122" t="s">
        <v>97</v>
      </c>
    </row>
    <row r="143" spans="2:8" x14ac:dyDescent="0.2">
      <c r="B143" s="89" t="s">
        <v>105</v>
      </c>
    </row>
    <row r="144" spans="2:8" x14ac:dyDescent="0.2">
      <c r="B144" s="89" t="s">
        <v>106</v>
      </c>
    </row>
    <row r="145" spans="1:8" x14ac:dyDescent="0.2">
      <c r="B145" s="96" t="s">
        <v>98</v>
      </c>
    </row>
    <row r="146" spans="1:8" x14ac:dyDescent="0.2">
      <c r="B146" s="89" t="s">
        <v>107</v>
      </c>
    </row>
    <row r="147" spans="1:8" x14ac:dyDescent="0.2">
      <c r="B147" s="89" t="s">
        <v>108</v>
      </c>
    </row>
    <row r="148" spans="1:8" x14ac:dyDescent="0.2">
      <c r="B148" s="96" t="s">
        <v>109</v>
      </c>
    </row>
    <row r="149" spans="1:8" x14ac:dyDescent="0.2">
      <c r="B149" s="89" t="s">
        <v>110</v>
      </c>
    </row>
    <row r="150" spans="1:8" x14ac:dyDescent="0.2">
      <c r="B150" s="89" t="s">
        <v>110</v>
      </c>
    </row>
    <row r="151" spans="1:8" x14ac:dyDescent="0.2">
      <c r="B151" s="89" t="s">
        <v>110</v>
      </c>
    </row>
    <row r="152" spans="1:8" x14ac:dyDescent="0.2">
      <c r="B152" s="88" t="s">
        <v>111</v>
      </c>
      <c r="C152" s="88"/>
      <c r="D152" s="104">
        <f ca="1">+D114</f>
        <v>2460000</v>
      </c>
      <c r="E152" s="104">
        <f t="shared" ref="E152:H152" ca="1" si="34">+E114</f>
        <v>2770000</v>
      </c>
      <c r="F152" s="104">
        <f t="shared" ca="1" si="34"/>
        <v>2330000</v>
      </c>
      <c r="G152" s="104">
        <f t="shared" ca="1" si="34"/>
        <v>2930000</v>
      </c>
      <c r="H152" s="104">
        <f t="shared" ca="1" si="34"/>
        <v>2090000</v>
      </c>
    </row>
    <row r="153" spans="1:8" x14ac:dyDescent="0.2">
      <c r="B153" s="123" t="s">
        <v>113</v>
      </c>
      <c r="C153" s="123"/>
      <c r="D153" s="124">
        <f ca="1">+D121</f>
        <v>-798297.86305503163</v>
      </c>
      <c r="E153" s="124">
        <f t="shared" ref="E153:H153" ca="1" si="35">+E121</f>
        <v>-864736.5967511601</v>
      </c>
      <c r="F153" s="124">
        <f t="shared" ca="1" si="35"/>
        <v>-702806.69704795664</v>
      </c>
      <c r="G153" s="124">
        <f t="shared" ca="1" si="35"/>
        <v>-849080.9369130478</v>
      </c>
      <c r="H153" s="124">
        <f t="shared" ca="1" si="35"/>
        <v>-559077.90623280534</v>
      </c>
    </row>
    <row r="154" spans="1:8" x14ac:dyDescent="0.2">
      <c r="B154" s="105" t="s">
        <v>115</v>
      </c>
      <c r="C154" s="105"/>
      <c r="D154" s="125">
        <f>+E95</f>
        <v>60297.863055031747</v>
      </c>
      <c r="E154" s="125">
        <f>+E98</f>
        <v>33736.596751159988</v>
      </c>
      <c r="F154" s="125">
        <f>+E101</f>
        <v>3806.6970479568408</v>
      </c>
      <c r="G154" s="125">
        <f>-D104</f>
        <v>-29919.06308695217</v>
      </c>
      <c r="H154" s="125">
        <f>-D107</f>
        <v>-67922.093767194732</v>
      </c>
    </row>
    <row r="155" spans="1:8" x14ac:dyDescent="0.2">
      <c r="B155" s="88" t="s">
        <v>112</v>
      </c>
      <c r="C155" s="88"/>
      <c r="D155" s="104">
        <f ca="1">SUM(D152:D154)</f>
        <v>1722000</v>
      </c>
      <c r="E155" s="104">
        <f t="shared" ref="E155:H155" ca="1" si="36">SUM(E152:E154)</f>
        <v>1939000</v>
      </c>
      <c r="F155" s="104">
        <f t="shared" ca="1" si="36"/>
        <v>1631000</v>
      </c>
      <c r="G155" s="104">
        <f t="shared" ca="1" si="36"/>
        <v>2051000</v>
      </c>
      <c r="H155" s="104">
        <f t="shared" ca="1" si="36"/>
        <v>1462999.9999999998</v>
      </c>
    </row>
    <row r="157" spans="1:8" x14ac:dyDescent="0.2">
      <c r="B157" s="118" t="s">
        <v>114</v>
      </c>
      <c r="C157" s="119"/>
      <c r="D157" s="126">
        <f ca="1">-(D153+D154)/D152</f>
        <v>0.29999999999999993</v>
      </c>
      <c r="E157" s="126">
        <f t="shared" ref="E157:H157" ca="1" si="37">-(E153+E154)/E152</f>
        <v>0.30000000000000004</v>
      </c>
      <c r="F157" s="126">
        <f t="shared" ca="1" si="37"/>
        <v>0.29999999999999988</v>
      </c>
      <c r="G157" s="126">
        <f t="shared" ca="1" si="37"/>
        <v>0.3</v>
      </c>
      <c r="H157" s="126">
        <f t="shared" ca="1" si="37"/>
        <v>0.30000000000000004</v>
      </c>
    </row>
    <row r="159" spans="1:8" x14ac:dyDescent="0.2">
      <c r="C159" s="99" t="s">
        <v>49</v>
      </c>
      <c r="D159" s="99" t="s">
        <v>50</v>
      </c>
    </row>
    <row r="160" spans="1:8" x14ac:dyDescent="0.2">
      <c r="A160" s="96"/>
      <c r="B160" s="96" t="s">
        <v>116</v>
      </c>
      <c r="C160" s="109">
        <f>+D161</f>
        <v>60297.863055031747</v>
      </c>
      <c r="D160" s="96"/>
    </row>
    <row r="161" spans="1:4" x14ac:dyDescent="0.2">
      <c r="A161" s="96"/>
      <c r="B161" s="96" t="s">
        <v>64</v>
      </c>
      <c r="C161" s="96"/>
      <c r="D161" s="109">
        <f>+D154</f>
        <v>60297.863055031747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19-sep-1</vt:lpstr>
      <vt:lpstr>19-sep2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2025-09-15T16:30:01Z</dcterms:created>
  <dcterms:modified xsi:type="dcterms:W3CDTF">2025-09-19T15:29:51Z</dcterms:modified>
</cp:coreProperties>
</file>