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D850F07-3365-4510-96D0-E92A38B41E5B}" xr6:coauthVersionLast="47" xr6:coauthVersionMax="47" xr10:uidLastSave="{00000000-0000-0000-0000-000000000000}"/>
  <bookViews>
    <workbookView xWindow="-120" yWindow="-120" windowWidth="29040" windowHeight="15720" activeTab="2" xr2:uid="{9C003954-E5BB-4D89-B90E-E3D1BD451146}"/>
  </bookViews>
  <sheets>
    <sheet name="19-sep-1" sheetId="1" r:id="rId1"/>
    <sheet name="19-sep2" sheetId="2" r:id="rId2"/>
    <sheet name="20-SEP" sheetId="3" r:id="rId3"/>
    <sheet name="Hoja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6" i="3" l="1"/>
  <c r="M236" i="3"/>
  <c r="L236" i="3"/>
  <c r="K236" i="3"/>
  <c r="J236" i="3"/>
  <c r="I236" i="3"/>
  <c r="H236" i="3"/>
  <c r="G236" i="3"/>
  <c r="F236" i="3"/>
  <c r="E236" i="3"/>
  <c r="D236" i="3"/>
  <c r="D189" i="3"/>
  <c r="D234" i="3" s="1"/>
  <c r="G181" i="3"/>
  <c r="G179" i="3"/>
  <c r="G177" i="3"/>
  <c r="G175" i="3"/>
  <c r="G173" i="3"/>
  <c r="G171" i="3"/>
  <c r="G169" i="3"/>
  <c r="G167" i="3"/>
  <c r="G165" i="3"/>
  <c r="G163" i="3"/>
  <c r="H158" i="3"/>
  <c r="H157" i="3"/>
  <c r="H156" i="3"/>
  <c r="H155" i="3"/>
  <c r="H154" i="3"/>
  <c r="H153" i="3"/>
  <c r="H152" i="3"/>
  <c r="H151" i="3"/>
  <c r="H150" i="3"/>
  <c r="H149" i="3"/>
  <c r="G157" i="3"/>
  <c r="G156" i="3"/>
  <c r="G155" i="3"/>
  <c r="G154" i="3"/>
  <c r="G153" i="3"/>
  <c r="G152" i="3"/>
  <c r="G151" i="3"/>
  <c r="G150" i="3"/>
  <c r="G149" i="3"/>
  <c r="G148" i="3"/>
  <c r="G158" i="3"/>
  <c r="F158" i="3"/>
  <c r="F157" i="3"/>
  <c r="F156" i="3"/>
  <c r="F155" i="3"/>
  <c r="F154" i="3"/>
  <c r="F153" i="3"/>
  <c r="F152" i="3"/>
  <c r="F151" i="3"/>
  <c r="F150" i="3"/>
  <c r="F149" i="3"/>
  <c r="F14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D15" i="3"/>
  <c r="D37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O23" i="3"/>
  <c r="O24" i="3"/>
  <c r="O25" i="3"/>
  <c r="O26" i="3"/>
  <c r="O27" i="3"/>
  <c r="O28" i="3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22" i="3"/>
  <c r="N189" i="3"/>
  <c r="N234" i="3" s="1"/>
  <c r="M189" i="3"/>
  <c r="M234" i="3" s="1"/>
  <c r="L189" i="3"/>
  <c r="L234" i="3" s="1"/>
  <c r="K189" i="3"/>
  <c r="K234" i="3" s="1"/>
  <c r="J189" i="3"/>
  <c r="J234" i="3" s="1"/>
  <c r="I189" i="3"/>
  <c r="I234" i="3" s="1"/>
  <c r="D10" i="3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D9" i="3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D8" i="3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D7" i="3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F21" i="3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H189" i="3"/>
  <c r="H234" i="3" s="1"/>
  <c r="G189" i="3"/>
  <c r="G234" i="3" s="1"/>
  <c r="F189" i="3"/>
  <c r="F234" i="3" s="1"/>
  <c r="E189" i="3"/>
  <c r="E234" i="3" s="1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D154" i="2"/>
  <c r="D161" i="2"/>
  <c r="C160" i="2" s="1"/>
  <c r="E154" i="2"/>
  <c r="F154" i="2"/>
  <c r="G154" i="2"/>
  <c r="H154" i="2"/>
  <c r="H114" i="2"/>
  <c r="H152" i="2" s="1"/>
  <c r="G114" i="2"/>
  <c r="G152" i="2" s="1"/>
  <c r="F114" i="2"/>
  <c r="F152" i="2" s="1"/>
  <c r="E114" i="2"/>
  <c r="E152" i="2" s="1"/>
  <c r="D114" i="2"/>
  <c r="D152" i="2" s="1"/>
  <c r="D84" i="2"/>
  <c r="E84" i="2" s="1"/>
  <c r="F84" i="2" s="1"/>
  <c r="G84" i="2" s="1"/>
  <c r="H84" i="2" s="1"/>
  <c r="H118" i="2" s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C7" i="2"/>
  <c r="G5" i="2" s="1"/>
  <c r="H6" i="2" s="1"/>
  <c r="B10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B87" i="1"/>
  <c r="E148" i="1"/>
  <c r="D148" i="1"/>
  <c r="D128" i="1"/>
  <c r="D133" i="1" s="1"/>
  <c r="D138" i="1" s="1"/>
  <c r="D143" i="1" s="1"/>
  <c r="B148" i="1" s="1"/>
  <c r="D123" i="1"/>
  <c r="C144" i="1"/>
  <c r="B142" i="1"/>
  <c r="C143" i="1" s="1"/>
  <c r="C139" i="1"/>
  <c r="C138" i="1"/>
  <c r="B137" i="1"/>
  <c r="C134" i="1"/>
  <c r="B132" i="1"/>
  <c r="C133" i="1" s="1"/>
  <c r="C129" i="1"/>
  <c r="C128" i="1" s="1"/>
  <c r="B127" i="1"/>
  <c r="C123" i="1"/>
  <c r="B122" i="1"/>
  <c r="C124" i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42" i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C26" i="1"/>
  <c r="B30" i="1" s="1"/>
  <c r="D192" i="3" l="1"/>
  <c r="E192" i="3"/>
  <c r="F192" i="3"/>
  <c r="G192" i="3"/>
  <c r="H192" i="3"/>
  <c r="J192" i="3"/>
  <c r="M192" i="3"/>
  <c r="I192" i="3"/>
  <c r="K192" i="3"/>
  <c r="L192" i="3"/>
  <c r="N192" i="3"/>
  <c r="C68" i="3"/>
  <c r="I68" i="3" s="1"/>
  <c r="C44" i="3"/>
  <c r="I44" i="3" s="1"/>
  <c r="S98" i="3"/>
  <c r="C97" i="3"/>
  <c r="I97" i="3" s="1"/>
  <c r="C65" i="3"/>
  <c r="I65" i="3" s="1"/>
  <c r="C62" i="3"/>
  <c r="C61" i="3"/>
  <c r="I61" i="3" s="1"/>
  <c r="C60" i="3"/>
  <c r="I60" i="3" s="1"/>
  <c r="C33" i="3"/>
  <c r="C58" i="3"/>
  <c r="I58" i="3" s="1"/>
  <c r="C32" i="3"/>
  <c r="C57" i="3"/>
  <c r="I57" i="3" s="1"/>
  <c r="C31" i="3"/>
  <c r="C56" i="3"/>
  <c r="I56" i="3" s="1"/>
  <c r="C30" i="3"/>
  <c r="C64" i="3"/>
  <c r="I64" i="3" s="1"/>
  <c r="C63" i="3"/>
  <c r="I63" i="3" s="1"/>
  <c r="C34" i="3"/>
  <c r="C59" i="3"/>
  <c r="I59" i="3" s="1"/>
  <c r="C50" i="3"/>
  <c r="C29" i="3"/>
  <c r="C43" i="3"/>
  <c r="I43" i="3" s="1"/>
  <c r="C42" i="3"/>
  <c r="I42" i="3" s="1"/>
  <c r="C41" i="3"/>
  <c r="I41" i="3" s="1"/>
  <c r="C28" i="3"/>
  <c r="C21" i="3"/>
  <c r="C27" i="3"/>
  <c r="C26" i="3"/>
  <c r="C46" i="3"/>
  <c r="I46" i="3" s="1"/>
  <c r="C40" i="3"/>
  <c r="C49" i="3"/>
  <c r="I49" i="3" s="1"/>
  <c r="C48" i="3"/>
  <c r="I48" i="3" s="1"/>
  <c r="C47" i="3"/>
  <c r="I47" i="3" s="1"/>
  <c r="C25" i="3"/>
  <c r="C66" i="3"/>
  <c r="I66" i="3" s="1"/>
  <c r="C45" i="3"/>
  <c r="I45" i="3" s="1"/>
  <c r="C24" i="3"/>
  <c r="C94" i="3"/>
  <c r="I94" i="3" s="1"/>
  <c r="C54" i="3"/>
  <c r="I54" i="3" s="1"/>
  <c r="C95" i="3"/>
  <c r="I95" i="3" s="1"/>
  <c r="C55" i="3"/>
  <c r="I55" i="3" s="1"/>
  <c r="C39" i="3"/>
  <c r="C23" i="3"/>
  <c r="C53" i="3"/>
  <c r="I53" i="3" s="1"/>
  <c r="C37" i="3"/>
  <c r="C52" i="3"/>
  <c r="I52" i="3" s="1"/>
  <c r="C36" i="3"/>
  <c r="C96" i="3"/>
  <c r="I96" i="3" s="1"/>
  <c r="C93" i="3"/>
  <c r="I93" i="3" s="1"/>
  <c r="C38" i="3"/>
  <c r="C22" i="3"/>
  <c r="C67" i="3"/>
  <c r="I67" i="3" s="1"/>
  <c r="C51" i="3"/>
  <c r="I51" i="3" s="1"/>
  <c r="C35" i="3"/>
  <c r="R69" i="3"/>
  <c r="R70" i="3" s="1"/>
  <c r="R71" i="3" s="1"/>
  <c r="C71" i="3" s="1"/>
  <c r="I71" i="3" s="1"/>
  <c r="D11" i="3"/>
  <c r="G21" i="3"/>
  <c r="E22" i="3" s="1"/>
  <c r="D118" i="2"/>
  <c r="E118" i="2"/>
  <c r="F118" i="2"/>
  <c r="G118" i="2"/>
  <c r="D82" i="2"/>
  <c r="D73" i="2"/>
  <c r="G10" i="2"/>
  <c r="C10" i="2"/>
  <c r="F112" i="1"/>
  <c r="D30" i="1"/>
  <c r="C53" i="1"/>
  <c r="D112" i="1" s="1"/>
  <c r="C41" i="1"/>
  <c r="C31" i="1"/>
  <c r="C65" i="1"/>
  <c r="E112" i="1" s="1"/>
  <c r="B31" i="1"/>
  <c r="I50" i="3" l="1"/>
  <c r="G191" i="3"/>
  <c r="F191" i="3"/>
  <c r="E191" i="3"/>
  <c r="D191" i="3"/>
  <c r="I62" i="3"/>
  <c r="D21" i="3"/>
  <c r="B22" i="3" s="1"/>
  <c r="B23" i="3" s="1"/>
  <c r="B24" i="3" s="1"/>
  <c r="B25" i="3" s="1"/>
  <c r="H22" i="3"/>
  <c r="S99" i="3"/>
  <c r="C98" i="3"/>
  <c r="C69" i="3"/>
  <c r="C70" i="3"/>
  <c r="I70" i="3" s="1"/>
  <c r="R72" i="3"/>
  <c r="C72" i="3" s="1"/>
  <c r="I72" i="3" s="1"/>
  <c r="G22" i="3"/>
  <c r="E10" i="2"/>
  <c r="B11" i="2" s="1"/>
  <c r="H10" i="2"/>
  <c r="F11" i="2" s="1"/>
  <c r="E73" i="2"/>
  <c r="G11" i="2"/>
  <c r="G12" i="2" s="1"/>
  <c r="G13" i="2" s="1"/>
  <c r="H11" i="2"/>
  <c r="F12" i="2" s="1"/>
  <c r="H12" i="2" s="1"/>
  <c r="F13" i="2" s="1"/>
  <c r="H13" i="2" s="1"/>
  <c r="F14" i="2" s="1"/>
  <c r="C11" i="2"/>
  <c r="E11" i="2" s="1"/>
  <c r="B12" i="2" s="1"/>
  <c r="C12" i="2" s="1"/>
  <c r="E12" i="2" s="1"/>
  <c r="B13" i="2" s="1"/>
  <c r="C32" i="1"/>
  <c r="C33" i="1" s="1"/>
  <c r="C34" i="1" s="1"/>
  <c r="C35" i="1" s="1"/>
  <c r="F30" i="1"/>
  <c r="E30" i="1"/>
  <c r="B32" i="1"/>
  <c r="D31" i="1"/>
  <c r="F31" i="1" s="1"/>
  <c r="I98" i="3" l="1"/>
  <c r="B26" i="3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D36" i="3" s="1"/>
  <c r="B37" i="3" s="1"/>
  <c r="D148" i="3"/>
  <c r="I69" i="3"/>
  <c r="S100" i="3"/>
  <c r="C99" i="3"/>
  <c r="I99" i="3" s="1"/>
  <c r="H23" i="3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J38" i="3" s="1"/>
  <c r="H39" i="3" s="1"/>
  <c r="J39" i="3" s="1"/>
  <c r="H40" i="3" s="1"/>
  <c r="J40" i="3" s="1"/>
  <c r="H41" i="3" s="1"/>
  <c r="J41" i="3" s="1"/>
  <c r="H42" i="3" s="1"/>
  <c r="J42" i="3" s="1"/>
  <c r="H43" i="3" s="1"/>
  <c r="J43" i="3" s="1"/>
  <c r="H44" i="3" s="1"/>
  <c r="J44" i="3" s="1"/>
  <c r="H45" i="3" s="1"/>
  <c r="J45" i="3" s="1"/>
  <c r="H46" i="3" s="1"/>
  <c r="J46" i="3" s="1"/>
  <c r="H47" i="3" s="1"/>
  <c r="J47" i="3" s="1"/>
  <c r="H48" i="3" s="1"/>
  <c r="J48" i="3" s="1"/>
  <c r="H49" i="3" s="1"/>
  <c r="J49" i="3" s="1"/>
  <c r="H50" i="3" s="1"/>
  <c r="J50" i="3" s="1"/>
  <c r="H51" i="3" s="1"/>
  <c r="J51" i="3" s="1"/>
  <c r="H52" i="3" s="1"/>
  <c r="J52" i="3" s="1"/>
  <c r="H53" i="3" s="1"/>
  <c r="J53" i="3" s="1"/>
  <c r="H54" i="3" s="1"/>
  <c r="J54" i="3" s="1"/>
  <c r="H55" i="3" s="1"/>
  <c r="J55" i="3" s="1"/>
  <c r="H56" i="3" s="1"/>
  <c r="J56" i="3" s="1"/>
  <c r="H57" i="3" s="1"/>
  <c r="J57" i="3" s="1"/>
  <c r="H58" i="3" s="1"/>
  <c r="J58" i="3" s="1"/>
  <c r="H59" i="3" s="1"/>
  <c r="J59" i="3" s="1"/>
  <c r="H60" i="3" s="1"/>
  <c r="J60" i="3" s="1"/>
  <c r="H61" i="3" s="1"/>
  <c r="J61" i="3" s="1"/>
  <c r="H62" i="3" s="1"/>
  <c r="J62" i="3" s="1"/>
  <c r="H63" i="3" s="1"/>
  <c r="J63" i="3" s="1"/>
  <c r="H64" i="3" s="1"/>
  <c r="J64" i="3" s="1"/>
  <c r="H65" i="3" s="1"/>
  <c r="J65" i="3" s="1"/>
  <c r="H66" i="3" s="1"/>
  <c r="J66" i="3" s="1"/>
  <c r="H67" i="3" s="1"/>
  <c r="J67" i="3" s="1"/>
  <c r="H68" i="3" s="1"/>
  <c r="J68" i="3" s="1"/>
  <c r="H69" i="3" s="1"/>
  <c r="E23" i="3"/>
  <c r="G23" i="3" s="1"/>
  <c r="E24" i="3" s="1"/>
  <c r="G24" i="3" s="1"/>
  <c r="R73" i="3"/>
  <c r="C73" i="3" s="1"/>
  <c r="H191" i="3" s="1"/>
  <c r="G14" i="2"/>
  <c r="G15" i="2" s="1"/>
  <c r="G16" i="2" s="1"/>
  <c r="G17" i="2" s="1"/>
  <c r="G18" i="2" s="1"/>
  <c r="F73" i="2"/>
  <c r="C13" i="2"/>
  <c r="E13" i="2"/>
  <c r="B14" i="2" s="1"/>
  <c r="C36" i="1"/>
  <c r="C37" i="1" s="1"/>
  <c r="C38" i="1" s="1"/>
  <c r="C39" i="1" s="1"/>
  <c r="C40" i="1" s="1"/>
  <c r="B112" i="1"/>
  <c r="B33" i="1"/>
  <c r="D32" i="1"/>
  <c r="G30" i="1"/>
  <c r="E31" i="1"/>
  <c r="J69" i="3" l="1"/>
  <c r="H70" i="3" s="1"/>
  <c r="J70" i="3" s="1"/>
  <c r="H71" i="3" s="1"/>
  <c r="J71" i="3" s="1"/>
  <c r="H72" i="3" s="1"/>
  <c r="J72" i="3" s="1"/>
  <c r="H73" i="3" s="1"/>
  <c r="B38" i="3"/>
  <c r="D38" i="3" s="1"/>
  <c r="B39" i="3" s="1"/>
  <c r="D39" i="3" s="1"/>
  <c r="B40" i="3" s="1"/>
  <c r="D40" i="3" s="1"/>
  <c r="B41" i="3" s="1"/>
  <c r="D41" i="3" s="1"/>
  <c r="B42" i="3" s="1"/>
  <c r="D42" i="3" s="1"/>
  <c r="B43" i="3" s="1"/>
  <c r="D43" i="3" s="1"/>
  <c r="B44" i="3" s="1"/>
  <c r="D44" i="3" s="1"/>
  <c r="B45" i="3" s="1"/>
  <c r="D45" i="3" s="1"/>
  <c r="B46" i="3" s="1"/>
  <c r="D46" i="3" s="1"/>
  <c r="B47" i="3" s="1"/>
  <c r="D47" i="3" s="1"/>
  <c r="B48" i="3" s="1"/>
  <c r="D48" i="3" s="1"/>
  <c r="B49" i="3" s="1"/>
  <c r="D49" i="3" s="1"/>
  <c r="D149" i="3"/>
  <c r="I73" i="3"/>
  <c r="S101" i="3"/>
  <c r="C100" i="3"/>
  <c r="I100" i="3" s="1"/>
  <c r="R74" i="3"/>
  <c r="C74" i="3" s="1"/>
  <c r="E25" i="3"/>
  <c r="G25" i="3" s="1"/>
  <c r="E148" i="3" s="1"/>
  <c r="H148" i="3" s="1"/>
  <c r="D161" i="3" s="1"/>
  <c r="E162" i="3" s="1"/>
  <c r="H14" i="2"/>
  <c r="F15" i="2" s="1"/>
  <c r="H15" i="2" s="1"/>
  <c r="F16" i="2" s="1"/>
  <c r="H16" i="2" s="1"/>
  <c r="F17" i="2" s="1"/>
  <c r="H17" i="2" s="1"/>
  <c r="F18" i="2" s="1"/>
  <c r="H18" i="2" s="1"/>
  <c r="F19" i="2" s="1"/>
  <c r="G73" i="2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C14" i="2"/>
  <c r="E14" i="2"/>
  <c r="B15" i="2" s="1"/>
  <c r="C15" i="2" s="1"/>
  <c r="E15" i="2" s="1"/>
  <c r="B16" i="2" s="1"/>
  <c r="C112" i="1"/>
  <c r="C78" i="1"/>
  <c r="G31" i="1"/>
  <c r="E32" i="1"/>
  <c r="F32" i="1"/>
  <c r="B34" i="1"/>
  <c r="B82" i="1" s="1"/>
  <c r="B113" i="1" s="1"/>
  <c r="D33" i="1"/>
  <c r="F33" i="1" s="1"/>
  <c r="J73" i="3" l="1"/>
  <c r="H74" i="3" s="1"/>
  <c r="B50" i="3"/>
  <c r="D50" i="3" s="1"/>
  <c r="B51" i="3" s="1"/>
  <c r="D51" i="3" s="1"/>
  <c r="B52" i="3" s="1"/>
  <c r="D52" i="3" s="1"/>
  <c r="B53" i="3" s="1"/>
  <c r="D53" i="3" s="1"/>
  <c r="B54" i="3" s="1"/>
  <c r="D54" i="3" s="1"/>
  <c r="B55" i="3" s="1"/>
  <c r="D55" i="3" s="1"/>
  <c r="B56" i="3" s="1"/>
  <c r="D56" i="3" s="1"/>
  <c r="B57" i="3" s="1"/>
  <c r="D57" i="3" s="1"/>
  <c r="B58" i="3" s="1"/>
  <c r="D58" i="3" s="1"/>
  <c r="B59" i="3" s="1"/>
  <c r="D59" i="3" s="1"/>
  <c r="B60" i="3" s="1"/>
  <c r="D60" i="3" s="1"/>
  <c r="B61" i="3" s="1"/>
  <c r="D61" i="3" s="1"/>
  <c r="D150" i="3"/>
  <c r="S102" i="3"/>
  <c r="C101" i="3"/>
  <c r="I101" i="3" s="1"/>
  <c r="I74" i="3"/>
  <c r="R75" i="3"/>
  <c r="C75" i="3" s="1"/>
  <c r="E26" i="3"/>
  <c r="G26" i="3" s="1"/>
  <c r="H73" i="2"/>
  <c r="D76" i="2"/>
  <c r="D117" i="2" s="1"/>
  <c r="H19" i="2"/>
  <c r="F20" i="2" s="1"/>
  <c r="H20" i="2" s="1"/>
  <c r="F21" i="2" s="1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F27" i="2" s="1"/>
  <c r="H27" i="2" s="1"/>
  <c r="F28" i="2" s="1"/>
  <c r="H28" i="2" s="1"/>
  <c r="F29" i="2" s="1"/>
  <c r="H29" i="2" s="1"/>
  <c r="F30" i="2" s="1"/>
  <c r="H30" i="2" s="1"/>
  <c r="F31" i="2" s="1"/>
  <c r="H31" i="2" s="1"/>
  <c r="F32" i="2" s="1"/>
  <c r="H32" i="2" s="1"/>
  <c r="F33" i="2" s="1"/>
  <c r="H33" i="2" s="1"/>
  <c r="F34" i="2" s="1"/>
  <c r="H34" i="2" s="1"/>
  <c r="F35" i="2" s="1"/>
  <c r="H35" i="2" s="1"/>
  <c r="F36" i="2" s="1"/>
  <c r="H36" i="2" s="1"/>
  <c r="F37" i="2" s="1"/>
  <c r="H37" i="2" s="1"/>
  <c r="F38" i="2" s="1"/>
  <c r="H38" i="2" s="1"/>
  <c r="F39" i="2" s="1"/>
  <c r="H39" i="2" s="1"/>
  <c r="F40" i="2" s="1"/>
  <c r="H40" i="2" s="1"/>
  <c r="F41" i="2" s="1"/>
  <c r="H41" i="2" s="1"/>
  <c r="F42" i="2" s="1"/>
  <c r="H42" i="2" s="1"/>
  <c r="F43" i="2" s="1"/>
  <c r="H43" i="2" s="1"/>
  <c r="F44" i="2" s="1"/>
  <c r="H44" i="2" s="1"/>
  <c r="F45" i="2" s="1"/>
  <c r="H45" i="2" s="1"/>
  <c r="F46" i="2" s="1"/>
  <c r="H46" i="2" s="1"/>
  <c r="F47" i="2" s="1"/>
  <c r="H47" i="2" s="1"/>
  <c r="F48" i="2" s="1"/>
  <c r="H48" i="2" s="1"/>
  <c r="F49" i="2" s="1"/>
  <c r="H49" i="2" s="1"/>
  <c r="F50" i="2" s="1"/>
  <c r="H50" i="2" s="1"/>
  <c r="F51" i="2" s="1"/>
  <c r="H51" i="2" s="1"/>
  <c r="F52" i="2" s="1"/>
  <c r="H52" i="2" s="1"/>
  <c r="F53" i="2" s="1"/>
  <c r="H53" i="2" s="1"/>
  <c r="F54" i="2" s="1"/>
  <c r="H54" i="2" s="1"/>
  <c r="F55" i="2" s="1"/>
  <c r="H55" i="2" s="1"/>
  <c r="F56" i="2" s="1"/>
  <c r="H56" i="2" s="1"/>
  <c r="F57" i="2" s="1"/>
  <c r="H57" i="2" s="1"/>
  <c r="F58" i="2" s="1"/>
  <c r="H58" i="2" s="1"/>
  <c r="F59" i="2" s="1"/>
  <c r="H59" i="2" s="1"/>
  <c r="F60" i="2" s="1"/>
  <c r="H60" i="2" s="1"/>
  <c r="F61" i="2" s="1"/>
  <c r="H61" i="2" s="1"/>
  <c r="F62" i="2" s="1"/>
  <c r="H62" i="2" s="1"/>
  <c r="F63" i="2" s="1"/>
  <c r="H63" i="2" s="1"/>
  <c r="F64" i="2" s="1"/>
  <c r="H64" i="2" s="1"/>
  <c r="F65" i="2" s="1"/>
  <c r="H65" i="2" s="1"/>
  <c r="F66" i="2" s="1"/>
  <c r="H66" i="2" s="1"/>
  <c r="F67" i="2" s="1"/>
  <c r="H67" i="2" s="1"/>
  <c r="F68" i="2" s="1"/>
  <c r="H68" i="2" s="1"/>
  <c r="F69" i="2" s="1"/>
  <c r="H69" i="2" s="1"/>
  <c r="C16" i="2"/>
  <c r="E16" i="2" s="1"/>
  <c r="B17" i="2" s="1"/>
  <c r="C17" i="2" s="1"/>
  <c r="E17" i="2" s="1"/>
  <c r="B18" i="2" s="1"/>
  <c r="C18" i="2" s="1"/>
  <c r="E18" i="2" s="1"/>
  <c r="B19" i="2" s="1"/>
  <c r="C19" i="2" s="1"/>
  <c r="E19" i="2" s="1"/>
  <c r="B20" i="2" s="1"/>
  <c r="C20" i="2" s="1"/>
  <c r="E20" i="2" s="1"/>
  <c r="B21" i="2" s="1"/>
  <c r="B83" i="1"/>
  <c r="B84" i="1" s="1"/>
  <c r="B35" i="1"/>
  <c r="D34" i="1"/>
  <c r="F34" i="1" s="1"/>
  <c r="E33" i="1"/>
  <c r="G32" i="1"/>
  <c r="J74" i="3" l="1"/>
  <c r="H75" i="3" s="1"/>
  <c r="B62" i="3"/>
  <c r="D62" i="3" s="1"/>
  <c r="B63" i="3" s="1"/>
  <c r="D63" i="3" s="1"/>
  <c r="B64" i="3" s="1"/>
  <c r="D64" i="3" s="1"/>
  <c r="B65" i="3" s="1"/>
  <c r="D65" i="3" s="1"/>
  <c r="B66" i="3" s="1"/>
  <c r="D66" i="3" s="1"/>
  <c r="B67" i="3" s="1"/>
  <c r="D67" i="3" s="1"/>
  <c r="B68" i="3" s="1"/>
  <c r="D68" i="3" s="1"/>
  <c r="B69" i="3" s="1"/>
  <c r="D69" i="3" s="1"/>
  <c r="B70" i="3" s="1"/>
  <c r="D70" i="3" s="1"/>
  <c r="B71" i="3" s="1"/>
  <c r="D71" i="3" s="1"/>
  <c r="B72" i="3" s="1"/>
  <c r="D72" i="3" s="1"/>
  <c r="B73" i="3" s="1"/>
  <c r="D73" i="3" s="1"/>
  <c r="D151" i="3"/>
  <c r="I75" i="3"/>
  <c r="S103" i="3"/>
  <c r="C102" i="3"/>
  <c r="I102" i="3" s="1"/>
  <c r="R76" i="3"/>
  <c r="C76" i="3" s="1"/>
  <c r="E27" i="3"/>
  <c r="G27" i="3" s="1"/>
  <c r="D77" i="2"/>
  <c r="E76" i="2"/>
  <c r="C21" i="2"/>
  <c r="B36" i="1"/>
  <c r="D35" i="1"/>
  <c r="F35" i="1" s="1"/>
  <c r="B110" i="1"/>
  <c r="B115" i="1" s="1"/>
  <c r="G33" i="1"/>
  <c r="E34" i="1"/>
  <c r="J75" i="3" l="1"/>
  <c r="H76" i="3" s="1"/>
  <c r="B74" i="3"/>
  <c r="D74" i="3" s="1"/>
  <c r="B75" i="3" s="1"/>
  <c r="D75" i="3" s="1"/>
  <c r="B76" i="3" s="1"/>
  <c r="D76" i="3" s="1"/>
  <c r="B77" i="3" s="1"/>
  <c r="D152" i="3"/>
  <c r="I76" i="3"/>
  <c r="S104" i="3"/>
  <c r="C103" i="3"/>
  <c r="I103" i="3" s="1"/>
  <c r="R77" i="3"/>
  <c r="C77" i="3" s="1"/>
  <c r="E28" i="3"/>
  <c r="G28" i="3" s="1"/>
  <c r="F76" i="2"/>
  <c r="E117" i="2"/>
  <c r="E21" i="2"/>
  <c r="B22" i="2" s="1"/>
  <c r="D83" i="2"/>
  <c r="E75" i="2"/>
  <c r="E77" i="2" s="1"/>
  <c r="D78" i="2"/>
  <c r="D88" i="2" s="1"/>
  <c r="C22" i="2"/>
  <c r="E22" i="2"/>
  <c r="B23" i="2" s="1"/>
  <c r="C93" i="1"/>
  <c r="D94" i="1" s="1"/>
  <c r="E94" i="1" s="1"/>
  <c r="B116" i="1"/>
  <c r="B86" i="1" s="1"/>
  <c r="B90" i="1" s="1"/>
  <c r="E35" i="1"/>
  <c r="G34" i="1"/>
  <c r="B37" i="1"/>
  <c r="D36" i="1"/>
  <c r="J76" i="3" l="1"/>
  <c r="H77" i="3" s="1"/>
  <c r="D77" i="3"/>
  <c r="B78" i="3" s="1"/>
  <c r="I77" i="3"/>
  <c r="S105" i="3"/>
  <c r="C104" i="3"/>
  <c r="I104" i="3" s="1"/>
  <c r="R78" i="3"/>
  <c r="C78" i="3" s="1"/>
  <c r="E29" i="3"/>
  <c r="G29" i="3" s="1"/>
  <c r="G76" i="2"/>
  <c r="F117" i="2"/>
  <c r="D85" i="2"/>
  <c r="D116" i="2"/>
  <c r="D120" i="2" s="1"/>
  <c r="D121" i="2" s="1"/>
  <c r="D153" i="2" s="1"/>
  <c r="E82" i="2"/>
  <c r="D87" i="2"/>
  <c r="D89" i="2" s="1"/>
  <c r="D90" i="2" s="1"/>
  <c r="D91" i="2" s="1"/>
  <c r="D94" i="2" s="1"/>
  <c r="F75" i="2"/>
  <c r="F77" i="2" s="1"/>
  <c r="E78" i="2"/>
  <c r="E88" i="2" s="1"/>
  <c r="C23" i="2"/>
  <c r="E23" i="2"/>
  <c r="B24" i="2" s="1"/>
  <c r="C24" i="2" s="1"/>
  <c r="E24" i="2" s="1"/>
  <c r="B25" i="2" s="1"/>
  <c r="C25" i="2" s="1"/>
  <c r="E25" i="2" s="1"/>
  <c r="B26" i="2" s="1"/>
  <c r="B88" i="1"/>
  <c r="E36" i="1"/>
  <c r="G35" i="1"/>
  <c r="F36" i="1"/>
  <c r="B38" i="1"/>
  <c r="D37" i="1"/>
  <c r="F37" i="1" s="1"/>
  <c r="J77" i="3" l="1"/>
  <c r="H78" i="3" s="1"/>
  <c r="D78" i="3"/>
  <c r="B79" i="3" s="1"/>
  <c r="I78" i="3"/>
  <c r="S106" i="3"/>
  <c r="C105" i="3"/>
  <c r="I105" i="3" s="1"/>
  <c r="R79" i="3"/>
  <c r="C79" i="3" s="1"/>
  <c r="E30" i="3"/>
  <c r="G30" i="3" s="1"/>
  <c r="D155" i="2"/>
  <c r="D157" i="2"/>
  <c r="D124" i="2"/>
  <c r="E125" i="2" s="1"/>
  <c r="H76" i="2"/>
  <c r="H117" i="2" s="1"/>
  <c r="G117" i="2"/>
  <c r="E95" i="2"/>
  <c r="F94" i="2"/>
  <c r="G75" i="2"/>
  <c r="G77" i="2" s="1"/>
  <c r="F78" i="2"/>
  <c r="F88" i="2" s="1"/>
  <c r="C26" i="2"/>
  <c r="E26" i="2"/>
  <c r="B27" i="2" s="1"/>
  <c r="C27" i="2" s="1"/>
  <c r="E27" i="2" s="1"/>
  <c r="B28" i="2" s="1"/>
  <c r="B39" i="1"/>
  <c r="D38" i="1"/>
  <c r="F38" i="1" s="1"/>
  <c r="E37" i="1"/>
  <c r="G36" i="1"/>
  <c r="J78" i="3" l="1"/>
  <c r="H79" i="3" s="1"/>
  <c r="S107" i="3"/>
  <c r="C106" i="3"/>
  <c r="I106" i="3" s="1"/>
  <c r="D79" i="3"/>
  <c r="B80" i="3" s="1"/>
  <c r="I79" i="3"/>
  <c r="R80" i="3"/>
  <c r="C80" i="3" s="1"/>
  <c r="E31" i="3"/>
  <c r="G31" i="3" s="1"/>
  <c r="H75" i="2"/>
  <c r="H77" i="2" s="1"/>
  <c r="H78" i="2" s="1"/>
  <c r="H88" i="2" s="1"/>
  <c r="G78" i="2"/>
  <c r="G88" i="2" s="1"/>
  <c r="C28" i="2"/>
  <c r="E28" i="2" s="1"/>
  <c r="B29" i="2" s="1"/>
  <c r="C29" i="2" s="1"/>
  <c r="E29" i="2" s="1"/>
  <c r="B30" i="2" s="1"/>
  <c r="B40" i="1"/>
  <c r="D39" i="1"/>
  <c r="F39" i="1" s="1"/>
  <c r="E38" i="1"/>
  <c r="G37" i="1"/>
  <c r="J79" i="3" l="1"/>
  <c r="H80" i="3" s="1"/>
  <c r="S108" i="3"/>
  <c r="C107" i="3"/>
  <c r="I107" i="3" s="1"/>
  <c r="D80" i="3"/>
  <c r="B81" i="3" s="1"/>
  <c r="I80" i="3"/>
  <c r="R81" i="3"/>
  <c r="C81" i="3" s="1"/>
  <c r="E32" i="3"/>
  <c r="G32" i="3" s="1"/>
  <c r="C30" i="2"/>
  <c r="E30" i="2" s="1"/>
  <c r="B31" i="2" s="1"/>
  <c r="E39" i="1"/>
  <c r="G38" i="1"/>
  <c r="B41" i="1"/>
  <c r="D40" i="1"/>
  <c r="F40" i="1" s="1"/>
  <c r="J80" i="3" l="1"/>
  <c r="H81" i="3" s="1"/>
  <c r="S109" i="3"/>
  <c r="C108" i="3"/>
  <c r="I108" i="3" s="1"/>
  <c r="D81" i="3"/>
  <c r="B82" i="3" s="1"/>
  <c r="I81" i="3"/>
  <c r="R82" i="3"/>
  <c r="C82" i="3" s="1"/>
  <c r="E33" i="3"/>
  <c r="G33" i="3" s="1"/>
  <c r="C31" i="2"/>
  <c r="E31" i="2" s="1"/>
  <c r="B32" i="2" s="1"/>
  <c r="B42" i="1"/>
  <c r="D41" i="1"/>
  <c r="F41" i="1" s="1"/>
  <c r="E40" i="1"/>
  <c r="G39" i="1"/>
  <c r="J81" i="3" l="1"/>
  <c r="H82" i="3" s="1"/>
  <c r="S110" i="3"/>
  <c r="C109" i="3"/>
  <c r="D82" i="3"/>
  <c r="B83" i="3" s="1"/>
  <c r="I82" i="3"/>
  <c r="R83" i="3"/>
  <c r="C83" i="3" s="1"/>
  <c r="E34" i="3"/>
  <c r="G34" i="3" s="1"/>
  <c r="C32" i="2"/>
  <c r="E32" i="2" s="1"/>
  <c r="B33" i="2" s="1"/>
  <c r="E41" i="1"/>
  <c r="G40" i="1"/>
  <c r="B43" i="1"/>
  <c r="D42" i="1"/>
  <c r="F42" i="1" s="1"/>
  <c r="J82" i="3" l="1"/>
  <c r="H83" i="3" s="1"/>
  <c r="I109" i="3"/>
  <c r="K191" i="3"/>
  <c r="K194" i="3" s="1"/>
  <c r="K195" i="3" s="1"/>
  <c r="K235" i="3" s="1"/>
  <c r="D83" i="3"/>
  <c r="B84" i="3" s="1"/>
  <c r="I83" i="3"/>
  <c r="J83" i="3" s="1"/>
  <c r="H84" i="3" s="1"/>
  <c r="S111" i="3"/>
  <c r="C110" i="3"/>
  <c r="R84" i="3"/>
  <c r="C84" i="3" s="1"/>
  <c r="E35" i="3"/>
  <c r="G35" i="3" s="1"/>
  <c r="C33" i="2"/>
  <c r="B44" i="1"/>
  <c r="D43" i="1"/>
  <c r="F43" i="1" s="1"/>
  <c r="E42" i="1"/>
  <c r="G41" i="1"/>
  <c r="K237" i="3" l="1"/>
  <c r="K239" i="3"/>
  <c r="D212" i="3"/>
  <c r="E213" i="3" s="1"/>
  <c r="I110" i="3"/>
  <c r="S112" i="3"/>
  <c r="C111" i="3"/>
  <c r="I111" i="3" s="1"/>
  <c r="D84" i="3"/>
  <c r="B85" i="3" s="1"/>
  <c r="I84" i="3"/>
  <c r="J84" i="3" s="1"/>
  <c r="H85" i="3" s="1"/>
  <c r="R85" i="3"/>
  <c r="C85" i="3" s="1"/>
  <c r="I191" i="3" s="1"/>
  <c r="I194" i="3" s="1"/>
  <c r="I195" i="3" s="1"/>
  <c r="I235" i="3" s="1"/>
  <c r="E36" i="3"/>
  <c r="G36" i="3" s="1"/>
  <c r="E33" i="2"/>
  <c r="B34" i="2" s="1"/>
  <c r="E83" i="2"/>
  <c r="C34" i="2"/>
  <c r="E34" i="2"/>
  <c r="B35" i="2" s="1"/>
  <c r="E43" i="1"/>
  <c r="G42" i="1"/>
  <c r="B45" i="1"/>
  <c r="D44" i="1"/>
  <c r="F44" i="1" s="1"/>
  <c r="I237" i="3" l="1"/>
  <c r="I239" i="3"/>
  <c r="D208" i="3"/>
  <c r="S113" i="3"/>
  <c r="C112" i="3"/>
  <c r="I112" i="3" s="1"/>
  <c r="D85" i="3"/>
  <c r="I85" i="3"/>
  <c r="J85" i="3" s="1"/>
  <c r="H86" i="3" s="1"/>
  <c r="R86" i="3"/>
  <c r="C86" i="3" s="1"/>
  <c r="E37" i="3"/>
  <c r="G37" i="3" s="1"/>
  <c r="E149" i="3" s="1"/>
  <c r="D163" i="3" s="1"/>
  <c r="E164" i="3" s="1"/>
  <c r="E85" i="2"/>
  <c r="E116" i="2"/>
  <c r="E120" i="2" s="1"/>
  <c r="E121" i="2" s="1"/>
  <c r="E153" i="2" s="1"/>
  <c r="F82" i="2"/>
  <c r="E87" i="2"/>
  <c r="E89" i="2" s="1"/>
  <c r="E90" i="2" s="1"/>
  <c r="E91" i="2" s="1"/>
  <c r="D97" i="2" s="1"/>
  <c r="C35" i="2"/>
  <c r="E35" i="2" s="1"/>
  <c r="B36" i="2" s="1"/>
  <c r="G43" i="1"/>
  <c r="E44" i="1"/>
  <c r="B46" i="1"/>
  <c r="D45" i="1"/>
  <c r="F45" i="1" s="1"/>
  <c r="B86" i="3" l="1"/>
  <c r="D86" i="3" s="1"/>
  <c r="B87" i="3" s="1"/>
  <c r="D153" i="3"/>
  <c r="S114" i="3"/>
  <c r="C113" i="3"/>
  <c r="I113" i="3" s="1"/>
  <c r="I86" i="3"/>
  <c r="J86" i="3" s="1"/>
  <c r="H87" i="3" s="1"/>
  <c r="R87" i="3"/>
  <c r="C87" i="3" s="1"/>
  <c r="E38" i="3"/>
  <c r="G38" i="3" s="1"/>
  <c r="G161" i="3"/>
  <c r="E155" i="2"/>
  <c r="E157" i="2"/>
  <c r="D127" i="2"/>
  <c r="E128" i="2" s="1"/>
  <c r="E98" i="2"/>
  <c r="F97" i="2"/>
  <c r="C36" i="2"/>
  <c r="E36" i="2"/>
  <c r="B37" i="2" s="1"/>
  <c r="C37" i="2" s="1"/>
  <c r="E37" i="2" s="1"/>
  <c r="B38" i="2" s="1"/>
  <c r="B47" i="1"/>
  <c r="D46" i="1"/>
  <c r="F46" i="1" s="1"/>
  <c r="G44" i="1"/>
  <c r="E45" i="1"/>
  <c r="S115" i="3" l="1"/>
  <c r="C114" i="3"/>
  <c r="I114" i="3" s="1"/>
  <c r="D87" i="3"/>
  <c r="B88" i="3" s="1"/>
  <c r="I87" i="3"/>
  <c r="J87" i="3" s="1"/>
  <c r="H88" i="3" s="1"/>
  <c r="R88" i="3"/>
  <c r="C88" i="3" s="1"/>
  <c r="E39" i="3"/>
  <c r="G39" i="3" s="1"/>
  <c r="C38" i="2"/>
  <c r="E38" i="2" s="1"/>
  <c r="B39" i="2" s="1"/>
  <c r="C39" i="2" s="1"/>
  <c r="E39" i="2" s="1"/>
  <c r="B40" i="2" s="1"/>
  <c r="C87" i="1"/>
  <c r="G45" i="1"/>
  <c r="E46" i="1"/>
  <c r="B48" i="1"/>
  <c r="D47" i="1"/>
  <c r="F47" i="1" s="1"/>
  <c r="I88" i="3" l="1"/>
  <c r="J88" i="3" s="1"/>
  <c r="H89" i="3" s="1"/>
  <c r="D88" i="3"/>
  <c r="B89" i="3" s="1"/>
  <c r="S116" i="3"/>
  <c r="C115" i="3"/>
  <c r="I115" i="3" s="1"/>
  <c r="R89" i="3"/>
  <c r="C89" i="3" s="1"/>
  <c r="E40" i="3"/>
  <c r="G40" i="3" s="1"/>
  <c r="C40" i="2"/>
  <c r="E40" i="2" s="1"/>
  <c r="B41" i="2" s="1"/>
  <c r="C96" i="1"/>
  <c r="D97" i="1" s="1"/>
  <c r="E97" i="1" s="1"/>
  <c r="B49" i="1"/>
  <c r="D48" i="1"/>
  <c r="F48" i="1" s="1"/>
  <c r="G46" i="1"/>
  <c r="E47" i="1"/>
  <c r="D89" i="3" l="1"/>
  <c r="B90" i="3" s="1"/>
  <c r="I89" i="3"/>
  <c r="J89" i="3" s="1"/>
  <c r="H90" i="3" s="1"/>
  <c r="S117" i="3"/>
  <c r="C116" i="3"/>
  <c r="I116" i="3" s="1"/>
  <c r="R90" i="3"/>
  <c r="C90" i="3" s="1"/>
  <c r="E41" i="3"/>
  <c r="G41" i="3" s="1"/>
  <c r="C41" i="2"/>
  <c r="E41" i="2"/>
  <c r="B42" i="2" s="1"/>
  <c r="C42" i="2"/>
  <c r="E42" i="2"/>
  <c r="B43" i="2" s="1"/>
  <c r="G47" i="1"/>
  <c r="E48" i="1"/>
  <c r="B50" i="1"/>
  <c r="D49" i="1"/>
  <c r="F49" i="1" s="1"/>
  <c r="D90" i="3" l="1"/>
  <c r="B91" i="3" s="1"/>
  <c r="I90" i="3"/>
  <c r="J90" i="3" s="1"/>
  <c r="H91" i="3" s="1"/>
  <c r="S118" i="3"/>
  <c r="C117" i="3"/>
  <c r="I117" i="3" s="1"/>
  <c r="R91" i="3"/>
  <c r="C91" i="3" s="1"/>
  <c r="I91" i="3" s="1"/>
  <c r="E42" i="3"/>
  <c r="G42" i="3" s="1"/>
  <c r="C43" i="2"/>
  <c r="E43" i="2" s="1"/>
  <c r="B44" i="2" s="1"/>
  <c r="B51" i="1"/>
  <c r="D50" i="1"/>
  <c r="F50" i="1" s="1"/>
  <c r="G48" i="1"/>
  <c r="E49" i="1"/>
  <c r="D91" i="3" l="1"/>
  <c r="B92" i="3" s="1"/>
  <c r="J91" i="3"/>
  <c r="H92" i="3" s="1"/>
  <c r="S119" i="3"/>
  <c r="C118" i="3"/>
  <c r="I118" i="3" s="1"/>
  <c r="R92" i="3"/>
  <c r="C92" i="3" s="1"/>
  <c r="J191" i="3" s="1"/>
  <c r="J194" i="3" s="1"/>
  <c r="J195" i="3" s="1"/>
  <c r="J235" i="3" s="1"/>
  <c r="E43" i="3"/>
  <c r="G43" i="3" s="1"/>
  <c r="C44" i="2"/>
  <c r="E44" i="2"/>
  <c r="B45" i="2" s="1"/>
  <c r="G49" i="1"/>
  <c r="E50" i="1"/>
  <c r="B52" i="1"/>
  <c r="D51" i="1"/>
  <c r="F51" i="1" s="1"/>
  <c r="J237" i="3" l="1"/>
  <c r="J239" i="3"/>
  <c r="D210" i="3"/>
  <c r="E211" i="3" s="1"/>
  <c r="D92" i="3"/>
  <c r="B93" i="3" s="1"/>
  <c r="D93" i="3" s="1"/>
  <c r="B94" i="3" s="1"/>
  <c r="D94" i="3" s="1"/>
  <c r="B95" i="3" s="1"/>
  <c r="D95" i="3" s="1"/>
  <c r="B96" i="3" s="1"/>
  <c r="D96" i="3" s="1"/>
  <c r="B97" i="3" s="1"/>
  <c r="D97" i="3" s="1"/>
  <c r="I92" i="3"/>
  <c r="J92" i="3" s="1"/>
  <c r="H93" i="3" s="1"/>
  <c r="J93" i="3" s="1"/>
  <c r="H94" i="3" s="1"/>
  <c r="J94" i="3" s="1"/>
  <c r="H95" i="3" s="1"/>
  <c r="J95" i="3" s="1"/>
  <c r="H96" i="3" s="1"/>
  <c r="J96" i="3" s="1"/>
  <c r="H97" i="3" s="1"/>
  <c r="J97" i="3" s="1"/>
  <c r="H98" i="3" s="1"/>
  <c r="J98" i="3" s="1"/>
  <c r="H99" i="3" s="1"/>
  <c r="J99" i="3" s="1"/>
  <c r="H100" i="3" s="1"/>
  <c r="J100" i="3" s="1"/>
  <c r="H101" i="3" s="1"/>
  <c r="J101" i="3" s="1"/>
  <c r="H102" i="3" s="1"/>
  <c r="J102" i="3" s="1"/>
  <c r="H103" i="3" s="1"/>
  <c r="J103" i="3" s="1"/>
  <c r="H104" i="3" s="1"/>
  <c r="J104" i="3" s="1"/>
  <c r="H105" i="3" s="1"/>
  <c r="J105" i="3" s="1"/>
  <c r="H106" i="3" s="1"/>
  <c r="J106" i="3" s="1"/>
  <c r="H107" i="3" s="1"/>
  <c r="J107" i="3" s="1"/>
  <c r="H108" i="3" s="1"/>
  <c r="J108" i="3" s="1"/>
  <c r="H109" i="3" s="1"/>
  <c r="J109" i="3" s="1"/>
  <c r="H110" i="3" s="1"/>
  <c r="J110" i="3" s="1"/>
  <c r="H111" i="3" s="1"/>
  <c r="J111" i="3" s="1"/>
  <c r="H112" i="3" s="1"/>
  <c r="J112" i="3" s="1"/>
  <c r="H113" i="3" s="1"/>
  <c r="J113" i="3" s="1"/>
  <c r="H114" i="3" s="1"/>
  <c r="J114" i="3" s="1"/>
  <c r="H115" i="3" s="1"/>
  <c r="J115" i="3" s="1"/>
  <c r="H116" i="3" s="1"/>
  <c r="J116" i="3" s="1"/>
  <c r="H117" i="3" s="1"/>
  <c r="J117" i="3" s="1"/>
  <c r="H118" i="3" s="1"/>
  <c r="J118" i="3" s="1"/>
  <c r="H119" i="3" s="1"/>
  <c r="S120" i="3"/>
  <c r="C119" i="3"/>
  <c r="I119" i="3" s="1"/>
  <c r="E44" i="3"/>
  <c r="G44" i="3" s="1"/>
  <c r="C45" i="2"/>
  <c r="B53" i="1"/>
  <c r="D52" i="1"/>
  <c r="F52" i="1" s="1"/>
  <c r="E51" i="1"/>
  <c r="G50" i="1"/>
  <c r="J119" i="3" l="1"/>
  <c r="H120" i="3" s="1"/>
  <c r="B98" i="3"/>
  <c r="D98" i="3" s="1"/>
  <c r="B99" i="3" s="1"/>
  <c r="D99" i="3" s="1"/>
  <c r="B100" i="3" s="1"/>
  <c r="D100" i="3" s="1"/>
  <c r="B101" i="3" s="1"/>
  <c r="D101" i="3" s="1"/>
  <c r="B102" i="3" s="1"/>
  <c r="D102" i="3" s="1"/>
  <c r="B103" i="3" s="1"/>
  <c r="D103" i="3" s="1"/>
  <c r="B104" i="3" s="1"/>
  <c r="D104" i="3" s="1"/>
  <c r="B105" i="3" s="1"/>
  <c r="D105" i="3" s="1"/>
  <c r="B106" i="3" s="1"/>
  <c r="D106" i="3" s="1"/>
  <c r="B107" i="3" s="1"/>
  <c r="D107" i="3" s="1"/>
  <c r="B108" i="3" s="1"/>
  <c r="D108" i="3" s="1"/>
  <c r="B109" i="3" s="1"/>
  <c r="D109" i="3" s="1"/>
  <c r="D154" i="3"/>
  <c r="S121" i="3"/>
  <c r="C120" i="3"/>
  <c r="I120" i="3" s="1"/>
  <c r="E45" i="3"/>
  <c r="G45" i="3" s="1"/>
  <c r="E45" i="2"/>
  <c r="B46" i="2" s="1"/>
  <c r="F83" i="2"/>
  <c r="C46" i="2"/>
  <c r="E52" i="1"/>
  <c r="G51" i="1"/>
  <c r="B54" i="1"/>
  <c r="D53" i="1"/>
  <c r="F53" i="1" s="1"/>
  <c r="J120" i="3" l="1"/>
  <c r="H121" i="3" s="1"/>
  <c r="B110" i="3"/>
  <c r="D110" i="3" s="1"/>
  <c r="B111" i="3" s="1"/>
  <c r="D111" i="3" s="1"/>
  <c r="B112" i="3" s="1"/>
  <c r="D112" i="3" s="1"/>
  <c r="B113" i="3" s="1"/>
  <c r="D113" i="3" s="1"/>
  <c r="B114" i="3" s="1"/>
  <c r="D114" i="3" s="1"/>
  <c r="B115" i="3" s="1"/>
  <c r="D115" i="3" s="1"/>
  <c r="B116" i="3" s="1"/>
  <c r="D116" i="3" s="1"/>
  <c r="B117" i="3" s="1"/>
  <c r="D117" i="3" s="1"/>
  <c r="B118" i="3" s="1"/>
  <c r="D118" i="3" s="1"/>
  <c r="B119" i="3" s="1"/>
  <c r="D119" i="3" s="1"/>
  <c r="B120" i="3" s="1"/>
  <c r="D120" i="3" s="1"/>
  <c r="B121" i="3" s="1"/>
  <c r="D155" i="3"/>
  <c r="S122" i="3"/>
  <c r="C121" i="3"/>
  <c r="E46" i="3"/>
  <c r="G46" i="3" s="1"/>
  <c r="F85" i="2"/>
  <c r="F116" i="2"/>
  <c r="F120" i="2" s="1"/>
  <c r="F121" i="2" s="1"/>
  <c r="F153" i="2" s="1"/>
  <c r="G82" i="2"/>
  <c r="F87" i="2"/>
  <c r="F89" i="2" s="1"/>
  <c r="F90" i="2" s="1"/>
  <c r="F91" i="2" s="1"/>
  <c r="D100" i="2" s="1"/>
  <c r="E46" i="2"/>
  <c r="B47" i="2" s="1"/>
  <c r="C47" i="2" s="1"/>
  <c r="E47" i="2" s="1"/>
  <c r="B48" i="2" s="1"/>
  <c r="B55" i="1"/>
  <c r="D54" i="1"/>
  <c r="F54" i="1" s="1"/>
  <c r="E53" i="1"/>
  <c r="G52" i="1"/>
  <c r="I121" i="3" l="1"/>
  <c r="J121" i="3" s="1"/>
  <c r="H122" i="3" s="1"/>
  <c r="L191" i="3"/>
  <c r="L194" i="3" s="1"/>
  <c r="L195" i="3" s="1"/>
  <c r="L235" i="3" s="1"/>
  <c r="D121" i="3"/>
  <c r="S123" i="3"/>
  <c r="C122" i="3"/>
  <c r="E47" i="3"/>
  <c r="G47" i="3" s="1"/>
  <c r="F155" i="2"/>
  <c r="F157" i="2"/>
  <c r="D130" i="2"/>
  <c r="E131" i="2" s="1"/>
  <c r="E101" i="2"/>
  <c r="F100" i="2"/>
  <c r="C48" i="2"/>
  <c r="E48" i="2"/>
  <c r="B49" i="2" s="1"/>
  <c r="E54" i="1"/>
  <c r="G53" i="1"/>
  <c r="B56" i="1"/>
  <c r="D55" i="1"/>
  <c r="F55" i="1" s="1"/>
  <c r="L237" i="3" l="1"/>
  <c r="L239" i="3"/>
  <c r="D214" i="3"/>
  <c r="E215" i="3" s="1"/>
  <c r="I122" i="3"/>
  <c r="J122" i="3" s="1"/>
  <c r="H123" i="3" s="1"/>
  <c r="B122" i="3"/>
  <c r="D122" i="3" s="1"/>
  <c r="B123" i="3" s="1"/>
  <c r="D156" i="3"/>
  <c r="S124" i="3"/>
  <c r="C123" i="3"/>
  <c r="I123" i="3" s="1"/>
  <c r="E48" i="3"/>
  <c r="G48" i="3" s="1"/>
  <c r="C49" i="2"/>
  <c r="E49" i="2" s="1"/>
  <c r="B50" i="2" s="1"/>
  <c r="B57" i="1"/>
  <c r="D56" i="1"/>
  <c r="F56" i="1" s="1"/>
  <c r="E55" i="1"/>
  <c r="G54" i="1"/>
  <c r="J123" i="3" l="1"/>
  <c r="H124" i="3" s="1"/>
  <c r="D123" i="3"/>
  <c r="B124" i="3" s="1"/>
  <c r="S125" i="3"/>
  <c r="C124" i="3"/>
  <c r="E49" i="3"/>
  <c r="G49" i="3" s="1"/>
  <c r="E150" i="3" s="1"/>
  <c r="D165" i="3" s="1"/>
  <c r="E166" i="3" s="1"/>
  <c r="C50" i="2"/>
  <c r="E50" i="2" s="1"/>
  <c r="B51" i="2" s="1"/>
  <c r="E56" i="1"/>
  <c r="G55" i="1"/>
  <c r="B58" i="1"/>
  <c r="D57" i="1"/>
  <c r="F57" i="1" s="1"/>
  <c r="I124" i="3" l="1"/>
  <c r="J124" i="3" s="1"/>
  <c r="H125" i="3" s="1"/>
  <c r="S126" i="3"/>
  <c r="C125" i="3"/>
  <c r="I125" i="3" s="1"/>
  <c r="D124" i="3"/>
  <c r="B125" i="3" s="1"/>
  <c r="E50" i="3"/>
  <c r="G50" i="3" s="1"/>
  <c r="E194" i="3"/>
  <c r="E195" i="3" s="1"/>
  <c r="E235" i="3" s="1"/>
  <c r="C51" i="2"/>
  <c r="E51" i="2" s="1"/>
  <c r="B52" i="2" s="1"/>
  <c r="B59" i="1"/>
  <c r="D58" i="1"/>
  <c r="F58" i="1" s="1"/>
  <c r="E57" i="1"/>
  <c r="G56" i="1"/>
  <c r="E237" i="3" l="1"/>
  <c r="E239" i="3"/>
  <c r="J125" i="3"/>
  <c r="H126" i="3" s="1"/>
  <c r="D125" i="3"/>
  <c r="B126" i="3" s="1"/>
  <c r="S127" i="3"/>
  <c r="C126" i="3"/>
  <c r="I126" i="3" s="1"/>
  <c r="E51" i="3"/>
  <c r="G51" i="3" s="1"/>
  <c r="D200" i="3"/>
  <c r="E201" i="3" s="1"/>
  <c r="C52" i="2"/>
  <c r="E52" i="2" s="1"/>
  <c r="B53" i="2" s="1"/>
  <c r="D87" i="1"/>
  <c r="E58" i="1"/>
  <c r="G57" i="1"/>
  <c r="B60" i="1"/>
  <c r="D59" i="1"/>
  <c r="F59" i="1" s="1"/>
  <c r="J126" i="3" l="1"/>
  <c r="H127" i="3" s="1"/>
  <c r="S128" i="3"/>
  <c r="C127" i="3"/>
  <c r="I127" i="3" s="1"/>
  <c r="J127" i="3" s="1"/>
  <c r="H128" i="3" s="1"/>
  <c r="D126" i="3"/>
  <c r="B127" i="3" s="1"/>
  <c r="E52" i="3"/>
  <c r="G52" i="3" s="1"/>
  <c r="C53" i="2"/>
  <c r="E53" i="2" s="1"/>
  <c r="B54" i="2" s="1"/>
  <c r="C99" i="1"/>
  <c r="D100" i="1" s="1"/>
  <c r="E100" i="1" s="1"/>
  <c r="E59" i="1"/>
  <c r="G58" i="1"/>
  <c r="B61" i="1"/>
  <c r="D60" i="1"/>
  <c r="F60" i="1" s="1"/>
  <c r="D127" i="3" l="1"/>
  <c r="B128" i="3" s="1"/>
  <c r="S129" i="3"/>
  <c r="C128" i="3"/>
  <c r="E53" i="3"/>
  <c r="G53" i="3" s="1"/>
  <c r="C54" i="2"/>
  <c r="E54" i="2" s="1"/>
  <c r="B55" i="2" s="1"/>
  <c r="B62" i="1"/>
  <c r="D61" i="1"/>
  <c r="F61" i="1" s="1"/>
  <c r="E60" i="1"/>
  <c r="G59" i="1"/>
  <c r="I128" i="3" l="1"/>
  <c r="J128" i="3" s="1"/>
  <c r="H129" i="3" s="1"/>
  <c r="S130" i="3"/>
  <c r="C129" i="3"/>
  <c r="I129" i="3" s="1"/>
  <c r="D128" i="3"/>
  <c r="B129" i="3" s="1"/>
  <c r="E54" i="3"/>
  <c r="G54" i="3" s="1"/>
  <c r="C55" i="2"/>
  <c r="E55" i="2" s="1"/>
  <c r="B56" i="2" s="1"/>
  <c r="B63" i="1"/>
  <c r="D62" i="1"/>
  <c r="F62" i="1" s="1"/>
  <c r="E61" i="1"/>
  <c r="G60" i="1"/>
  <c r="J129" i="3" l="1"/>
  <c r="H130" i="3" s="1"/>
  <c r="D129" i="3"/>
  <c r="B130" i="3" s="1"/>
  <c r="S131" i="3"/>
  <c r="C130" i="3"/>
  <c r="I130" i="3" s="1"/>
  <c r="E55" i="3"/>
  <c r="G55" i="3" s="1"/>
  <c r="C56" i="2"/>
  <c r="E56" i="2"/>
  <c r="B57" i="2" s="1"/>
  <c r="E62" i="1"/>
  <c r="G61" i="1"/>
  <c r="B64" i="1"/>
  <c r="D63" i="1"/>
  <c r="F63" i="1" s="1"/>
  <c r="J130" i="3" l="1"/>
  <c r="H131" i="3" s="1"/>
  <c r="S132" i="3"/>
  <c r="C131" i="3"/>
  <c r="I131" i="3" s="1"/>
  <c r="J131" i="3" s="1"/>
  <c r="H132" i="3" s="1"/>
  <c r="D130" i="3"/>
  <c r="B131" i="3" s="1"/>
  <c r="E56" i="3"/>
  <c r="G56" i="3" s="1"/>
  <c r="C57" i="2"/>
  <c r="E63" i="1"/>
  <c r="G62" i="1"/>
  <c r="B65" i="1"/>
  <c r="D64" i="1"/>
  <c r="F64" i="1" s="1"/>
  <c r="D131" i="3" l="1"/>
  <c r="B132" i="3" s="1"/>
  <c r="S133" i="3"/>
  <c r="C132" i="3"/>
  <c r="I132" i="3" s="1"/>
  <c r="J132" i="3" s="1"/>
  <c r="H133" i="3" s="1"/>
  <c r="E57" i="3"/>
  <c r="G57" i="3" s="1"/>
  <c r="E57" i="2"/>
  <c r="B58" i="2" s="1"/>
  <c r="G83" i="2"/>
  <c r="C58" i="2"/>
  <c r="E58" i="2"/>
  <c r="B59" i="2" s="1"/>
  <c r="B66" i="1"/>
  <c r="D65" i="1"/>
  <c r="F65" i="1" s="1"/>
  <c r="E64" i="1"/>
  <c r="G63" i="1"/>
  <c r="S134" i="3" l="1"/>
  <c r="C133" i="3"/>
  <c r="D132" i="3"/>
  <c r="B133" i="3" s="1"/>
  <c r="E58" i="3"/>
  <c r="G58" i="3" s="1"/>
  <c r="G85" i="2"/>
  <c r="G116" i="2"/>
  <c r="G120" i="2" s="1"/>
  <c r="G121" i="2" s="1"/>
  <c r="G153" i="2" s="1"/>
  <c r="H82" i="2"/>
  <c r="G87" i="2"/>
  <c r="G89" i="2" s="1"/>
  <c r="G90" i="2" s="1"/>
  <c r="G91" i="2" s="1"/>
  <c r="E103" i="2" s="1"/>
  <c r="C59" i="2"/>
  <c r="E59" i="2" s="1"/>
  <c r="B60" i="2" s="1"/>
  <c r="B67" i="1"/>
  <c r="D66" i="1"/>
  <c r="F66" i="1" s="1"/>
  <c r="E65" i="1"/>
  <c r="G64" i="1"/>
  <c r="I133" i="3" l="1"/>
  <c r="J133" i="3" s="1"/>
  <c r="H134" i="3" s="1"/>
  <c r="M191" i="3"/>
  <c r="M194" i="3" s="1"/>
  <c r="M195" i="3" s="1"/>
  <c r="M235" i="3" s="1"/>
  <c r="D133" i="3"/>
  <c r="S135" i="3"/>
  <c r="C134" i="3"/>
  <c r="E59" i="3"/>
  <c r="G59" i="3" s="1"/>
  <c r="G155" i="2"/>
  <c r="G157" i="2"/>
  <c r="D133" i="2"/>
  <c r="E134" i="2" s="1"/>
  <c r="D104" i="2"/>
  <c r="F103" i="2"/>
  <c r="C60" i="2"/>
  <c r="E60" i="2"/>
  <c r="B61" i="2" s="1"/>
  <c r="E66" i="1"/>
  <c r="G65" i="1"/>
  <c r="B68" i="1"/>
  <c r="D67" i="1"/>
  <c r="F67" i="1" s="1"/>
  <c r="M237" i="3" l="1"/>
  <c r="M239" i="3"/>
  <c r="D216" i="3"/>
  <c r="E217" i="3" s="1"/>
  <c r="I134" i="3"/>
  <c r="J134" i="3" s="1"/>
  <c r="H135" i="3" s="1"/>
  <c r="B134" i="3"/>
  <c r="D134" i="3" s="1"/>
  <c r="B135" i="3" s="1"/>
  <c r="D157" i="3"/>
  <c r="S136" i="3"/>
  <c r="C135" i="3"/>
  <c r="I135" i="3" s="1"/>
  <c r="E60" i="3"/>
  <c r="G60" i="3" s="1"/>
  <c r="C61" i="2"/>
  <c r="E61" i="2" s="1"/>
  <c r="B62" i="2" s="1"/>
  <c r="B69" i="1"/>
  <c r="D68" i="1"/>
  <c r="F68" i="1" s="1"/>
  <c r="E67" i="1"/>
  <c r="G66" i="1"/>
  <c r="J135" i="3" l="1"/>
  <c r="H136" i="3" s="1"/>
  <c r="D135" i="3"/>
  <c r="B136" i="3" s="1"/>
  <c r="S137" i="3"/>
  <c r="C136" i="3"/>
  <c r="I136" i="3" s="1"/>
  <c r="E61" i="3"/>
  <c r="G61" i="3" s="1"/>
  <c r="E151" i="3" s="1"/>
  <c r="C62" i="2"/>
  <c r="E62" i="2"/>
  <c r="B63" i="2" s="1"/>
  <c r="E68" i="1"/>
  <c r="G67" i="1"/>
  <c r="B70" i="1"/>
  <c r="D69" i="1"/>
  <c r="F69" i="1" s="1"/>
  <c r="J136" i="3" l="1"/>
  <c r="H137" i="3" s="1"/>
  <c r="S138" i="3"/>
  <c r="C137" i="3"/>
  <c r="I137" i="3" s="1"/>
  <c r="D136" i="3"/>
  <c r="B137" i="3" s="1"/>
  <c r="E62" i="3"/>
  <c r="G62" i="3" s="1"/>
  <c r="C63" i="2"/>
  <c r="E63" i="2" s="1"/>
  <c r="B64" i="2" s="1"/>
  <c r="E69" i="1"/>
  <c r="G68" i="1"/>
  <c r="B71" i="1"/>
  <c r="D70" i="1"/>
  <c r="F70" i="1" s="1"/>
  <c r="J137" i="3" l="1"/>
  <c r="H138" i="3" s="1"/>
  <c r="D137" i="3"/>
  <c r="B138" i="3" s="1"/>
  <c r="D167" i="3"/>
  <c r="S139" i="3"/>
  <c r="C138" i="3"/>
  <c r="I138" i="3" s="1"/>
  <c r="E63" i="3"/>
  <c r="G63" i="3" s="1"/>
  <c r="F194" i="3"/>
  <c r="F195" i="3" s="1"/>
  <c r="F235" i="3" s="1"/>
  <c r="C64" i="2"/>
  <c r="E64" i="2" s="1"/>
  <c r="B65" i="2" s="1"/>
  <c r="E87" i="1"/>
  <c r="C103" i="1" s="1"/>
  <c r="B72" i="1"/>
  <c r="D71" i="1"/>
  <c r="F71" i="1" s="1"/>
  <c r="E70" i="1"/>
  <c r="G69" i="1"/>
  <c r="F237" i="3" l="1"/>
  <c r="F239" i="3"/>
  <c r="J138" i="3"/>
  <c r="H139" i="3" s="1"/>
  <c r="E168" i="3"/>
  <c r="S140" i="3"/>
  <c r="C140" i="3" s="1"/>
  <c r="I140" i="3" s="1"/>
  <c r="C139" i="3"/>
  <c r="I139" i="3" s="1"/>
  <c r="D138" i="3"/>
  <c r="B139" i="3" s="1"/>
  <c r="E64" i="3"/>
  <c r="G64" i="3" s="1"/>
  <c r="D202" i="3"/>
  <c r="E203" i="3" s="1"/>
  <c r="E209" i="3" s="1"/>
  <c r="C65" i="2"/>
  <c r="E65" i="2" s="1"/>
  <c r="B66" i="2" s="1"/>
  <c r="D102" i="1"/>
  <c r="E103" i="1"/>
  <c r="B73" i="1"/>
  <c r="D72" i="1"/>
  <c r="F72" i="1" s="1"/>
  <c r="E71" i="1"/>
  <c r="G70" i="1"/>
  <c r="J139" i="3" l="1"/>
  <c r="H140" i="3" s="1"/>
  <c r="N191" i="3"/>
  <c r="N194" i="3" s="1"/>
  <c r="N195" i="3" s="1"/>
  <c r="D139" i="3"/>
  <c r="B140" i="3" s="1"/>
  <c r="D140" i="3" s="1"/>
  <c r="D158" i="3" s="1"/>
  <c r="J140" i="3"/>
  <c r="E65" i="3"/>
  <c r="G65" i="3" s="1"/>
  <c r="C66" i="2"/>
  <c r="E66" i="2"/>
  <c r="B67" i="2" s="1"/>
  <c r="B74" i="1"/>
  <c r="D73" i="1"/>
  <c r="F73" i="1" s="1"/>
  <c r="E72" i="1"/>
  <c r="G71" i="1"/>
  <c r="D218" i="3" l="1"/>
  <c r="E219" i="3" s="1"/>
  <c r="N235" i="3"/>
  <c r="D194" i="3"/>
  <c r="D195" i="3" s="1"/>
  <c r="E66" i="3"/>
  <c r="G66" i="3" s="1"/>
  <c r="C67" i="2"/>
  <c r="E67" i="2" s="1"/>
  <c r="B68" i="2" s="1"/>
  <c r="B75" i="1"/>
  <c r="D74" i="1"/>
  <c r="F74" i="1" s="1"/>
  <c r="E73" i="1"/>
  <c r="G72" i="1"/>
  <c r="N237" i="3" l="1"/>
  <c r="N239" i="3"/>
  <c r="D198" i="3"/>
  <c r="E199" i="3" s="1"/>
  <c r="D235" i="3"/>
  <c r="D239" i="3" s="1"/>
  <c r="E67" i="3"/>
  <c r="G67" i="3" s="1"/>
  <c r="C68" i="2"/>
  <c r="E68" i="2" s="1"/>
  <c r="B69" i="2" s="1"/>
  <c r="B76" i="1"/>
  <c r="D75" i="1"/>
  <c r="F75" i="1" s="1"/>
  <c r="E74" i="1"/>
  <c r="G73" i="1"/>
  <c r="D237" i="3" l="1"/>
  <c r="E68" i="3"/>
  <c r="G68" i="3" s="1"/>
  <c r="C69" i="2"/>
  <c r="B77" i="1"/>
  <c r="D76" i="1"/>
  <c r="F76" i="1" s="1"/>
  <c r="E75" i="1"/>
  <c r="G74" i="1"/>
  <c r="E69" i="3" l="1"/>
  <c r="G69" i="3" s="1"/>
  <c r="E69" i="2"/>
  <c r="H83" i="2"/>
  <c r="F82" i="1"/>
  <c r="F113" i="1" s="1"/>
  <c r="C82" i="1"/>
  <c r="C113" i="1" s="1"/>
  <c r="D77" i="1"/>
  <c r="B78" i="1"/>
  <c r="E76" i="1"/>
  <c r="G75" i="1"/>
  <c r="E70" i="3" l="1"/>
  <c r="G70" i="3" s="1"/>
  <c r="H85" i="2"/>
  <c r="H87" i="2" s="1"/>
  <c r="H89" i="2" s="1"/>
  <c r="H90" i="2" s="1"/>
  <c r="H91" i="2" s="1"/>
  <c r="E106" i="2" s="1"/>
  <c r="H116" i="2"/>
  <c r="H120" i="2" s="1"/>
  <c r="H121" i="2" s="1"/>
  <c r="D107" i="2"/>
  <c r="F106" i="2"/>
  <c r="E77" i="1"/>
  <c r="G77" i="1" s="1"/>
  <c r="G76" i="1"/>
  <c r="F83" i="1"/>
  <c r="F84" i="1" s="1"/>
  <c r="F77" i="1"/>
  <c r="F87" i="1" s="1"/>
  <c r="D78" i="1"/>
  <c r="D82" i="1"/>
  <c r="D113" i="1" s="1"/>
  <c r="C83" i="1"/>
  <c r="C84" i="1" s="1"/>
  <c r="E71" i="3" l="1"/>
  <c r="G71" i="3" s="1"/>
  <c r="D136" i="2"/>
  <c r="E137" i="2" s="1"/>
  <c r="H153" i="2"/>
  <c r="D105" i="1"/>
  <c r="C106" i="1" s="1"/>
  <c r="E106" i="1" s="1"/>
  <c r="G87" i="1"/>
  <c r="F78" i="1"/>
  <c r="C110" i="1"/>
  <c r="C115" i="1" s="1"/>
  <c r="C116" i="1" s="1"/>
  <c r="C86" i="1" s="1"/>
  <c r="F110" i="1"/>
  <c r="F115" i="1" s="1"/>
  <c r="D83" i="1"/>
  <c r="D84" i="1" s="1"/>
  <c r="E82" i="1"/>
  <c r="E113" i="1" s="1"/>
  <c r="E72" i="3" l="1"/>
  <c r="G72" i="3" s="1"/>
  <c r="H155" i="2"/>
  <c r="H157" i="2"/>
  <c r="C88" i="1"/>
  <c r="C90" i="1"/>
  <c r="F116" i="1"/>
  <c r="F86" i="1" s="1"/>
  <c r="D110" i="1"/>
  <c r="D115" i="1" s="1"/>
  <c r="D116" i="1" s="1"/>
  <c r="D86" i="1" s="1"/>
  <c r="E83" i="1"/>
  <c r="E84" i="1" s="1"/>
  <c r="G82" i="1"/>
  <c r="E73" i="3" l="1"/>
  <c r="G73" i="3" s="1"/>
  <c r="E152" i="3" s="1"/>
  <c r="D169" i="3" s="1"/>
  <c r="D88" i="1"/>
  <c r="D90" i="1"/>
  <c r="F88" i="1"/>
  <c r="F90" i="1"/>
  <c r="E110" i="1"/>
  <c r="E115" i="1" s="1"/>
  <c r="E170" i="3" l="1"/>
  <c r="E74" i="3"/>
  <c r="G74" i="3" s="1"/>
  <c r="E116" i="1"/>
  <c r="E86" i="1" s="1"/>
  <c r="E75" i="3" l="1"/>
  <c r="G75" i="3" s="1"/>
  <c r="E88" i="1"/>
  <c r="E90" i="1"/>
  <c r="E76" i="3" l="1"/>
  <c r="G76" i="3" s="1"/>
  <c r="E77" i="3" l="1"/>
  <c r="G77" i="3" s="1"/>
  <c r="E78" i="3" l="1"/>
  <c r="G78" i="3" s="1"/>
  <c r="E79" i="3" l="1"/>
  <c r="G79" i="3" s="1"/>
  <c r="E80" i="3" l="1"/>
  <c r="G80" i="3" s="1"/>
  <c r="E81" i="3" s="1"/>
  <c r="G81" i="3" s="1"/>
  <c r="E82" i="3" s="1"/>
  <c r="G82" i="3" s="1"/>
  <c r="E83" i="3" s="1"/>
  <c r="G83" i="3" s="1"/>
  <c r="E84" i="3" s="1"/>
  <c r="G84" i="3" s="1"/>
  <c r="E85" i="3" s="1"/>
  <c r="G85" i="3" s="1"/>
  <c r="E86" i="3" l="1"/>
  <c r="G86" i="3" s="1"/>
  <c r="E87" i="3" s="1"/>
  <c r="G87" i="3" s="1"/>
  <c r="E88" i="3" s="1"/>
  <c r="G88" i="3" s="1"/>
  <c r="E89" i="3" s="1"/>
  <c r="G89" i="3" s="1"/>
  <c r="E90" i="3" s="1"/>
  <c r="G90" i="3" s="1"/>
  <c r="E91" i="3" s="1"/>
  <c r="G91" i="3" s="1"/>
  <c r="E92" i="3" s="1"/>
  <c r="G92" i="3" s="1"/>
  <c r="E93" i="3" s="1"/>
  <c r="G93" i="3" s="1"/>
  <c r="E94" i="3" s="1"/>
  <c r="G94" i="3" s="1"/>
  <c r="E95" i="3" s="1"/>
  <c r="G95" i="3" s="1"/>
  <c r="E96" i="3" s="1"/>
  <c r="G96" i="3" s="1"/>
  <c r="E97" i="3" s="1"/>
  <c r="G97" i="3" s="1"/>
  <c r="E153" i="3"/>
  <c r="D171" i="3" s="1"/>
  <c r="E172" i="3" l="1"/>
  <c r="E98" i="3"/>
  <c r="G98" i="3" s="1"/>
  <c r="E99" i="3" s="1"/>
  <c r="G99" i="3" s="1"/>
  <c r="E100" i="3" s="1"/>
  <c r="G100" i="3" s="1"/>
  <c r="E101" i="3" s="1"/>
  <c r="G101" i="3" s="1"/>
  <c r="E102" i="3" s="1"/>
  <c r="G102" i="3" s="1"/>
  <c r="E103" i="3" s="1"/>
  <c r="G103" i="3" s="1"/>
  <c r="E104" i="3" s="1"/>
  <c r="G104" i="3" s="1"/>
  <c r="E105" i="3" s="1"/>
  <c r="G105" i="3" s="1"/>
  <c r="E106" i="3" s="1"/>
  <c r="G106" i="3" s="1"/>
  <c r="E107" i="3" s="1"/>
  <c r="G107" i="3" s="1"/>
  <c r="E108" i="3" s="1"/>
  <c r="G108" i="3" s="1"/>
  <c r="E109" i="3" s="1"/>
  <c r="G109" i="3" s="1"/>
  <c r="E154" i="3"/>
  <c r="E173" i="3" s="1"/>
  <c r="D174" i="3" s="1"/>
  <c r="E110" i="3" l="1"/>
  <c r="G110" i="3" s="1"/>
  <c r="E111" i="3" s="1"/>
  <c r="G111" i="3" s="1"/>
  <c r="E112" i="3" s="1"/>
  <c r="G112" i="3" s="1"/>
  <c r="E113" i="3" s="1"/>
  <c r="G113" i="3" s="1"/>
  <c r="E114" i="3" s="1"/>
  <c r="G114" i="3" s="1"/>
  <c r="E115" i="3" s="1"/>
  <c r="G115" i="3" s="1"/>
  <c r="E116" i="3" s="1"/>
  <c r="G116" i="3" s="1"/>
  <c r="E117" i="3" s="1"/>
  <c r="G117" i="3" s="1"/>
  <c r="E118" i="3" s="1"/>
  <c r="G118" i="3" s="1"/>
  <c r="E119" i="3" s="1"/>
  <c r="G119" i="3" s="1"/>
  <c r="E120" i="3" s="1"/>
  <c r="G120" i="3" s="1"/>
  <c r="E121" i="3" s="1"/>
  <c r="G121" i="3" s="1"/>
  <c r="E155" i="3"/>
  <c r="E175" i="3" s="1"/>
  <c r="D176" i="3" s="1"/>
  <c r="E122" i="3" l="1"/>
  <c r="G122" i="3" s="1"/>
  <c r="E123" i="3" s="1"/>
  <c r="G123" i="3" s="1"/>
  <c r="E124" i="3" s="1"/>
  <c r="G124" i="3" s="1"/>
  <c r="E125" i="3" s="1"/>
  <c r="G125" i="3" s="1"/>
  <c r="E126" i="3" s="1"/>
  <c r="G126" i="3" s="1"/>
  <c r="E127" i="3" s="1"/>
  <c r="G127" i="3" s="1"/>
  <c r="E128" i="3" s="1"/>
  <c r="G128" i="3" s="1"/>
  <c r="E129" i="3" s="1"/>
  <c r="G129" i="3" s="1"/>
  <c r="E130" i="3" s="1"/>
  <c r="G130" i="3" s="1"/>
  <c r="E131" i="3" s="1"/>
  <c r="G131" i="3" s="1"/>
  <c r="E132" i="3" s="1"/>
  <c r="G132" i="3" s="1"/>
  <c r="E133" i="3" s="1"/>
  <c r="G133" i="3" s="1"/>
  <c r="E156" i="3"/>
  <c r="E177" i="3" s="1"/>
  <c r="D178" i="3" s="1"/>
  <c r="E134" i="3" l="1"/>
  <c r="G134" i="3" s="1"/>
  <c r="E135" i="3" s="1"/>
  <c r="G135" i="3" s="1"/>
  <c r="E136" i="3" s="1"/>
  <c r="G136" i="3" s="1"/>
  <c r="E137" i="3" s="1"/>
  <c r="G137" i="3" s="1"/>
  <c r="E138" i="3" s="1"/>
  <c r="G138" i="3" s="1"/>
  <c r="E139" i="3" s="1"/>
  <c r="G139" i="3" s="1"/>
  <c r="E140" i="3" s="1"/>
  <c r="G140" i="3" s="1"/>
  <c r="E158" i="3" s="1"/>
  <c r="E157" i="3"/>
  <c r="E179" i="3" l="1"/>
  <c r="H194" i="3"/>
  <c r="H195" i="3" s="1"/>
  <c r="H235" i="3" s="1"/>
  <c r="H237" i="3" l="1"/>
  <c r="H239" i="3"/>
  <c r="D180" i="3"/>
  <c r="E181" i="3"/>
  <c r="D182" i="3" s="1"/>
  <c r="G194" i="3"/>
  <c r="G195" i="3" s="1"/>
  <c r="G235" i="3" s="1"/>
  <c r="D206" i="3"/>
  <c r="E207" i="3" s="1"/>
  <c r="G237" i="3" l="1"/>
  <c r="G239" i="3"/>
  <c r="D204" i="3"/>
  <c r="E205" i="3" s="1"/>
</calcChain>
</file>

<file path=xl/sharedStrings.xml><?xml version="1.0" encoding="utf-8"?>
<sst xmlns="http://schemas.openxmlformats.org/spreadsheetml/2006/main" count="426" uniqueCount="164">
  <si>
    <t>NIIF 16</t>
  </si>
  <si>
    <t>IMPUESTOS DIFERIDOS DE LA</t>
  </si>
  <si>
    <t>PARA ARRENDADORES EN ARRENDAMIENTOS OPERATIVOS</t>
  </si>
  <si>
    <t>CONTRATO 1</t>
  </si>
  <si>
    <t>Plazo</t>
  </si>
  <si>
    <t>meses</t>
  </si>
  <si>
    <t>Cobro</t>
  </si>
  <si>
    <t>mensual</t>
  </si>
  <si>
    <t>Cómo se reconocen los ingresos?</t>
  </si>
  <si>
    <t>Según NIIF</t>
  </si>
  <si>
    <t>Según TAX</t>
  </si>
  <si>
    <t>De manera lineal, con algunas excepciones</t>
  </si>
  <si>
    <t>De acuerdo con el monto facturado mensualmente</t>
  </si>
  <si>
    <t>Conclusión</t>
  </si>
  <si>
    <t>No existen impuestos diferidos</t>
  </si>
  <si>
    <t>CONTRATO 2</t>
  </si>
  <si>
    <t>Año 1</t>
  </si>
  <si>
    <t>Año 2</t>
  </si>
  <si>
    <t>Año 3</t>
  </si>
  <si>
    <t>Año 4</t>
  </si>
  <si>
    <t>Tenemos diferencias temporales</t>
  </si>
  <si>
    <t>TAMAÑO DEL CONTRATO</t>
  </si>
  <si>
    <t>TAX</t>
  </si>
  <si>
    <t xml:space="preserve">           INGRESOS SEGÚN</t>
  </si>
  <si>
    <t>Diferencia</t>
  </si>
  <si>
    <t>Temporal</t>
  </si>
  <si>
    <t>TEMPORARIA</t>
  </si>
  <si>
    <t>Tasa</t>
  </si>
  <si>
    <t>Imp Diferido</t>
  </si>
  <si>
    <t>del mes</t>
  </si>
  <si>
    <t>del ESF</t>
  </si>
  <si>
    <t>Año 5</t>
  </si>
  <si>
    <t>Ingreso Arr.</t>
  </si>
  <si>
    <t>Costo de op.</t>
  </si>
  <si>
    <t>UAI</t>
  </si>
  <si>
    <t>Imp Renta</t>
  </si>
  <si>
    <t>Corriente</t>
  </si>
  <si>
    <t>Diferido</t>
  </si>
  <si>
    <t>U Neta</t>
  </si>
  <si>
    <t>ESTADO DE RESULTADOS</t>
  </si>
  <si>
    <t>UTILIDAD TAX</t>
  </si>
  <si>
    <t>UTILIDAD NIIF</t>
  </si>
  <si>
    <t>CONCILIACION TRIBUTARIA- EXTRA CONTABLE</t>
  </si>
  <si>
    <t>(+) INGRESO TAX</t>
  </si>
  <si>
    <t>(-) INGRESO NIIF</t>
  </si>
  <si>
    <t>Impuesto por pagar</t>
  </si>
  <si>
    <t>Tasa efectiva</t>
  </si>
  <si>
    <t>IRD en resultados (882)</t>
  </si>
  <si>
    <t>Pasivo IRD</t>
  </si>
  <si>
    <t>D</t>
  </si>
  <si>
    <t>H</t>
  </si>
  <si>
    <t>Saldo</t>
  </si>
  <si>
    <t>LA DINAMICA CONTABLE?</t>
  </si>
  <si>
    <t>Mes 1</t>
  </si>
  <si>
    <t>Factura por pagar</t>
  </si>
  <si>
    <t>Gasto de arrend</t>
  </si>
  <si>
    <t>Factura por pagar-E</t>
  </si>
  <si>
    <t>Mes 2</t>
  </si>
  <si>
    <t>Mes 3</t>
  </si>
  <si>
    <t>Mes 4</t>
  </si>
  <si>
    <t>Mes 5</t>
  </si>
  <si>
    <t>VL</t>
  </si>
  <si>
    <t>BF</t>
  </si>
  <si>
    <t>DT</t>
  </si>
  <si>
    <t>IRD</t>
  </si>
  <si>
    <t>VL PASIVO &gt; BF PASIVO =&gt; Pasivo diferido</t>
  </si>
  <si>
    <t>PARA ARRENDATARIOS EN ARRENDAMIENTOS OPERATIVOS</t>
  </si>
  <si>
    <t>Pago</t>
  </si>
  <si>
    <t>u.m.</t>
  </si>
  <si>
    <t>Tasa inc</t>
  </si>
  <si>
    <t>VP</t>
  </si>
  <si>
    <t>Activo por derecho de uso</t>
  </si>
  <si>
    <t>Pasivo por A.O.</t>
  </si>
  <si>
    <t>S.Inicial</t>
  </si>
  <si>
    <t>(+) CF</t>
  </si>
  <si>
    <t>(-) Pagos</t>
  </si>
  <si>
    <t>S.Final</t>
  </si>
  <si>
    <t>(+) Dep</t>
  </si>
  <si>
    <t>Costo amortizado del Pasivo</t>
  </si>
  <si>
    <t>Depreciación acumulada</t>
  </si>
  <si>
    <t>Activo DU - Costo</t>
  </si>
  <si>
    <t>Activo DU - Dep Acum</t>
  </si>
  <si>
    <t>S Inicial</t>
  </si>
  <si>
    <t>(+) Adición</t>
  </si>
  <si>
    <t>S. Final</t>
  </si>
  <si>
    <t>ADU Neto</t>
  </si>
  <si>
    <t>Pasivo por Arrendamiento</t>
  </si>
  <si>
    <t>(+) Adición- CF</t>
  </si>
  <si>
    <t>TASA IMPOSITIVA</t>
  </si>
  <si>
    <t>Pasivo por arrendamiento</t>
  </si>
  <si>
    <t>ADU, neto</t>
  </si>
  <si>
    <t>Diferencia TEMPORARIA</t>
  </si>
  <si>
    <t>Activo por Impuesto Diferido</t>
  </si>
  <si>
    <t>Impuesto diferido del año</t>
  </si>
  <si>
    <t>Activo IRD (cuenta 37)</t>
  </si>
  <si>
    <t>CONCILIACION TRIBUTARIA</t>
  </si>
  <si>
    <t>UTILIDAD CONTABLE</t>
  </si>
  <si>
    <t>$</t>
  </si>
  <si>
    <t>UTILIDAD TRIBUTARIA</t>
  </si>
  <si>
    <t>(+) GASTO FINANCIERO</t>
  </si>
  <si>
    <t>(+) DEPRECIACION</t>
  </si>
  <si>
    <t>(-) PAGOS</t>
  </si>
  <si>
    <t>IMPUESTO CORRIENTE</t>
  </si>
  <si>
    <t>Gasto IRTa (882)</t>
  </si>
  <si>
    <t>Impuesto por pagar (40)</t>
  </si>
  <si>
    <t>VENTAS</t>
  </si>
  <si>
    <t>COSTO DE VENTAS</t>
  </si>
  <si>
    <t>G ADM</t>
  </si>
  <si>
    <t>G VTA</t>
  </si>
  <si>
    <t>UTILIDAD OPERATIVA</t>
  </si>
  <si>
    <t>:</t>
  </si>
  <si>
    <t>UTILIDAD ANTES DE IMP</t>
  </si>
  <si>
    <t>UTILIDAD NETA</t>
  </si>
  <si>
    <t>Impuesto corriente</t>
  </si>
  <si>
    <t>COSTO TRIBUTARIO</t>
  </si>
  <si>
    <t>Impuesto diferido</t>
  </si>
  <si>
    <t>Activo</t>
  </si>
  <si>
    <t>NIC 16 PROPIEDAD, PLANTA Y EQUIPO</t>
  </si>
  <si>
    <t>MAQUINARIA</t>
  </si>
  <si>
    <t>COSTO</t>
  </si>
  <si>
    <t>TRATAMIENTO NIC 16</t>
  </si>
  <si>
    <t>TRATAMIENTO TRIBUTARIO</t>
  </si>
  <si>
    <t>Se deprecia en un plazo de</t>
  </si>
  <si>
    <t>Depreciación mensual</t>
  </si>
  <si>
    <t>Componente 1</t>
  </si>
  <si>
    <t>Componente 2</t>
  </si>
  <si>
    <t>Componente 3</t>
  </si>
  <si>
    <t>Componente 4</t>
  </si>
  <si>
    <t>VU</t>
  </si>
  <si>
    <t>en Meses</t>
  </si>
  <si>
    <t>C1</t>
  </si>
  <si>
    <t>C2</t>
  </si>
  <si>
    <t>C3</t>
  </si>
  <si>
    <t>C4</t>
  </si>
  <si>
    <t>S. Inicial</t>
  </si>
  <si>
    <t>DIF TEMPORARIA</t>
  </si>
  <si>
    <t>Del mes</t>
  </si>
  <si>
    <t>Del Mes</t>
  </si>
  <si>
    <t>Año 6</t>
  </si>
  <si>
    <t>Año 7</t>
  </si>
  <si>
    <t>Año 8</t>
  </si>
  <si>
    <t>Año 9</t>
  </si>
  <si>
    <t>Año 10</t>
  </si>
  <si>
    <t>Año 11</t>
  </si>
  <si>
    <t>Depreciación</t>
  </si>
  <si>
    <t>NIC 16</t>
  </si>
  <si>
    <t>Temporaria</t>
  </si>
  <si>
    <t>Acumulada</t>
  </si>
  <si>
    <t>Impuesto</t>
  </si>
  <si>
    <t>del año</t>
  </si>
  <si>
    <t>Activo IRD</t>
  </si>
  <si>
    <t>(+) DEPRECIACION NIIF</t>
  </si>
  <si>
    <t>(-) DEPRECIACION TAX</t>
  </si>
  <si>
    <t>DEPRECIACION ACUMULADA CONTABLE</t>
  </si>
  <si>
    <t>DEPRECIACION ACUMULADA TAX</t>
  </si>
  <si>
    <t>COSTO - DEP ACUMULADA NIC 16</t>
  </si>
  <si>
    <t>COSTO - DEP ACUMULADA TAX</t>
  </si>
  <si>
    <t xml:space="preserve">BASE FISCAL               = </t>
  </si>
  <si>
    <t xml:space="preserve">VALOR EN LIBROS   = </t>
  </si>
  <si>
    <t>DIF TEMPORARIA     =</t>
  </si>
  <si>
    <t>DEP ACUMULADA NIC 16- DEP ACUMULADA TAX</t>
  </si>
  <si>
    <t>IMPUESTO DIFERIDO =</t>
  </si>
  <si>
    <t>DIFERENCIA TEMPORARIA X TASA</t>
  </si>
  <si>
    <t>UTILIDAD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</si>
</sst>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/>
    <xf numFmtId="0" fontId="6" fillId="2" borderId="0" xfId="0" applyFont="1" applyFill="1"/>
    <xf numFmtId="3" fontId="0" fillId="0" borderId="0" xfId="0" applyNumberFormat="1"/>
    <xf numFmtId="0" fontId="6" fillId="0" borderId="0" xfId="0" applyFont="1" applyFill="1"/>
    <xf numFmtId="0" fontId="0" fillId="0" borderId="0" xfId="0" applyFill="1"/>
    <xf numFmtId="0" fontId="2" fillId="5" borderId="0" xfId="0" applyFont="1" applyFill="1"/>
    <xf numFmtId="0" fontId="5" fillId="5" borderId="0" xfId="0" applyFont="1" applyFill="1"/>
    <xf numFmtId="0" fontId="0" fillId="3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5" fillId="6" borderId="0" xfId="0" applyFont="1" applyFill="1" applyAlignment="1">
      <alignment horizontal="left" indent="1"/>
    </xf>
    <xf numFmtId="0" fontId="0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9" fontId="4" fillId="7" borderId="0" xfId="0" applyNumberFormat="1" applyFont="1" applyFill="1" applyAlignment="1">
      <alignment horizontal="center"/>
    </xf>
    <xf numFmtId="0" fontId="8" fillId="8" borderId="0" xfId="0" applyFont="1" applyFill="1"/>
    <xf numFmtId="0" fontId="0" fillId="8" borderId="0" xfId="0" applyFill="1"/>
    <xf numFmtId="0" fontId="4" fillId="8" borderId="0" xfId="0" applyFont="1" applyFill="1" applyAlignment="1">
      <alignment horizontal="center"/>
    </xf>
    <xf numFmtId="0" fontId="8" fillId="9" borderId="0" xfId="0" applyFont="1" applyFill="1"/>
    <xf numFmtId="3" fontId="0" fillId="9" borderId="0" xfId="0" applyNumberFormat="1" applyFill="1"/>
    <xf numFmtId="0" fontId="8" fillId="3" borderId="0" xfId="0" applyFont="1" applyFill="1"/>
    <xf numFmtId="3" fontId="0" fillId="3" borderId="0" xfId="0" applyNumberFormat="1" applyFont="1" applyFill="1"/>
    <xf numFmtId="3" fontId="0" fillId="3" borderId="0" xfId="0" applyNumberFormat="1" applyFill="1"/>
    <xf numFmtId="0" fontId="8" fillId="10" borderId="0" xfId="0" applyFont="1" applyFill="1"/>
    <xf numFmtId="3" fontId="0" fillId="10" borderId="0" xfId="0" applyNumberFormat="1" applyFont="1" applyFill="1"/>
    <xf numFmtId="3" fontId="0" fillId="10" borderId="0" xfId="0" applyNumberFormat="1" applyFill="1"/>
    <xf numFmtId="0" fontId="8" fillId="7" borderId="0" xfId="0" applyFont="1" applyFill="1"/>
    <xf numFmtId="3" fontId="0" fillId="7" borderId="0" xfId="0" applyNumberFormat="1" applyFont="1" applyFill="1"/>
    <xf numFmtId="3" fontId="0" fillId="7" borderId="0" xfId="0" applyNumberFormat="1" applyFill="1"/>
    <xf numFmtId="0" fontId="8" fillId="11" borderId="0" xfId="0" applyFont="1" applyFill="1"/>
    <xf numFmtId="3" fontId="0" fillId="11" borderId="0" xfId="0" applyNumberFormat="1" applyFont="1" applyFill="1"/>
    <xf numFmtId="3" fontId="0" fillId="11" borderId="0" xfId="0" applyNumberFormat="1" applyFill="1"/>
    <xf numFmtId="3" fontId="4" fillId="11" borderId="0" xfId="0" applyNumberFormat="1" applyFont="1" applyFill="1"/>
    <xf numFmtId="0" fontId="9" fillId="0" borderId="0" xfId="0" applyFont="1"/>
    <xf numFmtId="10" fontId="9" fillId="0" borderId="0" xfId="1" applyNumberFormat="1" applyFont="1"/>
    <xf numFmtId="3" fontId="9" fillId="0" borderId="0" xfId="0" applyNumberFormat="1" applyFont="1"/>
    <xf numFmtId="0" fontId="0" fillId="0" borderId="0" xfId="0" applyAlignment="1">
      <alignment horizontal="center"/>
    </xf>
    <xf numFmtId="0" fontId="8" fillId="11" borderId="1" xfId="0" applyFont="1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0" fontId="4" fillId="11" borderId="0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1" borderId="4" xfId="0" applyFont="1" applyFill="1" applyBorder="1"/>
    <xf numFmtId="3" fontId="4" fillId="11" borderId="0" xfId="0" applyNumberFormat="1" applyFont="1" applyFill="1" applyBorder="1"/>
    <xf numFmtId="3" fontId="4" fillId="11" borderId="5" xfId="0" applyNumberFormat="1" applyFont="1" applyFill="1" applyBorder="1"/>
    <xf numFmtId="3" fontId="0" fillId="11" borderId="0" xfId="0" applyNumberFormat="1" applyFill="1" applyBorder="1"/>
    <xf numFmtId="3" fontId="0" fillId="11" borderId="5" xfId="0" applyNumberFormat="1" applyFill="1" applyBorder="1"/>
    <xf numFmtId="3" fontId="0" fillId="11" borderId="0" xfId="0" applyNumberFormat="1" applyFont="1" applyFill="1" applyBorder="1"/>
    <xf numFmtId="3" fontId="0" fillId="11" borderId="5" xfId="0" applyNumberFormat="1" applyFont="1" applyFill="1" applyBorder="1"/>
    <xf numFmtId="0" fontId="0" fillId="11" borderId="4" xfId="0" applyFill="1" applyBorder="1" applyAlignment="1">
      <alignment horizontal="left" indent="1"/>
    </xf>
    <xf numFmtId="0" fontId="0" fillId="11" borderId="0" xfId="0" applyFill="1" applyBorder="1"/>
    <xf numFmtId="0" fontId="0" fillId="11" borderId="5" xfId="0" applyFill="1" applyBorder="1"/>
    <xf numFmtId="0" fontId="4" fillId="13" borderId="6" xfId="0" applyFont="1" applyFill="1" applyBorder="1"/>
    <xf numFmtId="3" fontId="0" fillId="13" borderId="7" xfId="0" applyNumberFormat="1" applyFont="1" applyFill="1" applyBorder="1"/>
    <xf numFmtId="3" fontId="0" fillId="13" borderId="8" xfId="0" applyNumberFormat="1" applyFont="1" applyFill="1" applyBorder="1"/>
    <xf numFmtId="3" fontId="0" fillId="14" borderId="0" xfId="0" applyNumberFormat="1" applyFont="1" applyFill="1"/>
    <xf numFmtId="3" fontId="0" fillId="14" borderId="0" xfId="0" applyNumberFormat="1" applyFill="1"/>
    <xf numFmtId="0" fontId="3" fillId="0" borderId="0" xfId="0" applyFont="1"/>
    <xf numFmtId="3" fontId="3" fillId="0" borderId="0" xfId="0" applyNumberFormat="1" applyFont="1"/>
    <xf numFmtId="0" fontId="0" fillId="14" borderId="0" xfId="0" applyFill="1"/>
    <xf numFmtId="0" fontId="3" fillId="7" borderId="0" xfId="0" applyFont="1" applyFill="1"/>
    <xf numFmtId="3" fontId="3" fillId="7" borderId="0" xfId="0" applyNumberFormat="1" applyFont="1" applyFill="1"/>
    <xf numFmtId="4" fontId="4" fillId="7" borderId="0" xfId="0" applyNumberFormat="1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8" fillId="12" borderId="1" xfId="0" applyFont="1" applyFill="1" applyBorder="1"/>
    <xf numFmtId="0" fontId="0" fillId="12" borderId="2" xfId="0" applyFill="1" applyBorder="1"/>
    <xf numFmtId="0" fontId="0" fillId="12" borderId="3" xfId="0" applyFill="1" applyBorder="1"/>
    <xf numFmtId="0" fontId="0" fillId="12" borderId="4" xfId="0" applyFill="1" applyBorder="1"/>
    <xf numFmtId="0" fontId="4" fillId="12" borderId="0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3" fontId="0" fillId="12" borderId="0" xfId="0" applyNumberFormat="1" applyFill="1" applyBorder="1"/>
    <xf numFmtId="3" fontId="0" fillId="12" borderId="5" xfId="0" applyNumberFormat="1" applyFill="1" applyBorder="1"/>
    <xf numFmtId="0" fontId="4" fillId="12" borderId="4" xfId="0" applyFont="1" applyFill="1" applyBorder="1"/>
    <xf numFmtId="3" fontId="4" fillId="12" borderId="0" xfId="0" applyNumberFormat="1" applyFont="1" applyFill="1" applyBorder="1"/>
    <xf numFmtId="3" fontId="4" fillId="12" borderId="5" xfId="0" applyNumberFormat="1" applyFont="1" applyFill="1" applyBorder="1"/>
    <xf numFmtId="0" fontId="0" fillId="12" borderId="0" xfId="0" applyFill="1" applyBorder="1"/>
    <xf numFmtId="0" fontId="0" fillId="12" borderId="5" xfId="0" applyFill="1" applyBorder="1"/>
    <xf numFmtId="0" fontId="0" fillId="12" borderId="4" xfId="0" applyFont="1" applyFill="1" applyBorder="1" applyAlignment="1">
      <alignment horizontal="left" indent="1"/>
    </xf>
    <xf numFmtId="3" fontId="0" fillId="12" borderId="0" xfId="0" applyNumberFormat="1" applyFont="1" applyFill="1" applyBorder="1"/>
    <xf numFmtId="3" fontId="0" fillId="12" borderId="5" xfId="0" applyNumberFormat="1" applyFont="1" applyFill="1" applyBorder="1"/>
    <xf numFmtId="0" fontId="0" fillId="12" borderId="4" xfId="0" applyFill="1" applyBorder="1" applyAlignment="1">
      <alignment horizontal="left" indent="1"/>
    </xf>
    <xf numFmtId="3" fontId="0" fillId="7" borderId="0" xfId="0" applyNumberFormat="1" applyFont="1" applyFill="1" applyBorder="1"/>
    <xf numFmtId="0" fontId="4" fillId="12" borderId="6" xfId="0" applyFont="1" applyFill="1" applyBorder="1"/>
    <xf numFmtId="3" fontId="4" fillId="12" borderId="7" xfId="0" applyNumberFormat="1" applyFont="1" applyFill="1" applyBorder="1"/>
    <xf numFmtId="3" fontId="4" fillId="12" borderId="8" xfId="0" applyNumberFormat="1" applyFont="1" applyFill="1" applyBorder="1"/>
    <xf numFmtId="0" fontId="10" fillId="0" borderId="0" xfId="0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16" borderId="0" xfId="0" applyFont="1" applyFill="1"/>
    <xf numFmtId="3" fontId="11" fillId="16" borderId="0" xfId="0" applyNumberFormat="1" applyFont="1" applyFill="1"/>
    <xf numFmtId="10" fontId="11" fillId="0" borderId="0" xfId="0" applyNumberFormat="1" applyFont="1"/>
    <xf numFmtId="0" fontId="12" fillId="0" borderId="0" xfId="0" applyFont="1"/>
    <xf numFmtId="0" fontId="10" fillId="15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10" fillId="16" borderId="0" xfId="0" applyFont="1" applyFill="1"/>
    <xf numFmtId="3" fontId="10" fillId="16" borderId="0" xfId="0" applyNumberFormat="1" applyFont="1" applyFill="1"/>
    <xf numFmtId="0" fontId="10" fillId="0" borderId="0" xfId="0" applyFont="1" applyAlignment="1">
      <alignment horizontal="left" indent="1"/>
    </xf>
    <xf numFmtId="3" fontId="10" fillId="0" borderId="0" xfId="0" applyNumberFormat="1" applyFont="1"/>
    <xf numFmtId="0" fontId="11" fillId="7" borderId="0" xfId="0" applyFont="1" applyFill="1"/>
    <xf numFmtId="10" fontId="12" fillId="7" borderId="0" xfId="0" applyNumberFormat="1" applyFont="1" applyFill="1"/>
    <xf numFmtId="10" fontId="11" fillId="7" borderId="0" xfId="0" applyNumberFormat="1" applyFont="1" applyFill="1"/>
    <xf numFmtId="10" fontId="10" fillId="7" borderId="0" xfId="0" applyNumberFormat="1" applyFont="1" applyFill="1"/>
    <xf numFmtId="3" fontId="12" fillId="0" borderId="0" xfId="0" applyNumberFormat="1" applyFont="1"/>
    <xf numFmtId="0" fontId="11" fillId="13" borderId="0" xfId="0" applyFont="1" applyFill="1"/>
    <xf numFmtId="3" fontId="11" fillId="13" borderId="0" xfId="0" applyNumberFormat="1" applyFont="1" applyFill="1"/>
    <xf numFmtId="0" fontId="11" fillId="11" borderId="0" xfId="0" applyFont="1" applyFill="1"/>
    <xf numFmtId="3" fontId="11" fillId="11" borderId="0" xfId="0" applyNumberFormat="1" applyFont="1" applyFill="1"/>
    <xf numFmtId="0" fontId="13" fillId="17" borderId="0" xfId="0" applyFont="1" applyFill="1"/>
    <xf numFmtId="0" fontId="14" fillId="17" borderId="0" xfId="0" applyFont="1" applyFill="1"/>
    <xf numFmtId="0" fontId="15" fillId="17" borderId="0" xfId="0" applyFont="1" applyFill="1" applyAlignment="1">
      <alignment horizontal="center"/>
    </xf>
    <xf numFmtId="3" fontId="17" fillId="0" borderId="0" xfId="0" applyNumberFormat="1" applyFont="1"/>
    <xf numFmtId="0" fontId="17" fillId="0" borderId="0" xfId="0" applyFont="1"/>
    <xf numFmtId="0" fontId="16" fillId="0" borderId="0" xfId="0" applyFont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11" fillId="12" borderId="0" xfId="0" applyFont="1" applyFill="1"/>
    <xf numFmtId="3" fontId="11" fillId="12" borderId="0" xfId="0" applyNumberFormat="1" applyFont="1" applyFill="1"/>
    <xf numFmtId="3" fontId="11" fillId="7" borderId="0" xfId="0" applyNumberFormat="1" applyFont="1" applyFill="1"/>
    <xf numFmtId="10" fontId="17" fillId="0" borderId="0" xfId="1" applyNumberFormat="1" applyFont="1"/>
    <xf numFmtId="0" fontId="15" fillId="18" borderId="0" xfId="0" applyFont="1" applyFill="1" applyAlignment="1">
      <alignment horizontal="center"/>
    </xf>
    <xf numFmtId="3" fontId="11" fillId="10" borderId="0" xfId="0" applyNumberFormat="1" applyFont="1" applyFill="1"/>
    <xf numFmtId="0" fontId="11" fillId="19" borderId="0" xfId="0" applyFont="1" applyFill="1"/>
    <xf numFmtId="3" fontId="11" fillId="19" borderId="0" xfId="0" applyNumberFormat="1" applyFont="1" applyFill="1"/>
    <xf numFmtId="0" fontId="15" fillId="20" borderId="0" xfId="0" applyFont="1" applyFill="1" applyAlignment="1">
      <alignment horizontal="center"/>
    </xf>
    <xf numFmtId="3" fontId="11" fillId="13" borderId="9" xfId="0" applyNumberFormat="1" applyFont="1" applyFill="1" applyBorder="1"/>
    <xf numFmtId="3" fontId="11" fillId="13" borderId="10" xfId="0" applyNumberFormat="1" applyFont="1" applyFill="1" applyBorder="1"/>
    <xf numFmtId="3" fontId="11" fillId="10" borderId="10" xfId="0" applyNumberFormat="1" applyFont="1" applyFill="1" applyBorder="1"/>
    <xf numFmtId="3" fontId="11" fillId="19" borderId="10" xfId="0" applyNumberFormat="1" applyFont="1" applyFill="1" applyBorder="1"/>
    <xf numFmtId="3" fontId="11" fillId="19" borderId="11" xfId="0" applyNumberFormat="1" applyFont="1" applyFill="1" applyBorder="1"/>
    <xf numFmtId="0" fontId="10" fillId="3" borderId="0" xfId="0" applyFont="1" applyFill="1"/>
    <xf numFmtId="0" fontId="11" fillId="3" borderId="0" xfId="0" applyFont="1" applyFill="1"/>
    <xf numFmtId="3" fontId="11" fillId="3" borderId="0" xfId="0" applyNumberFormat="1" applyFont="1" applyFill="1"/>
    <xf numFmtId="0" fontId="11" fillId="10" borderId="0" xfId="0" applyFont="1" applyFill="1"/>
    <xf numFmtId="0" fontId="4" fillId="10" borderId="0" xfId="0" applyFont="1" applyFill="1"/>
    <xf numFmtId="0" fontId="0" fillId="10" borderId="0" xfId="0" applyFont="1" applyFill="1"/>
    <xf numFmtId="10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3" fontId="10" fillId="3" borderId="0" xfId="0" applyNumberFormat="1" applyFont="1" applyFill="1"/>
    <xf numFmtId="0" fontId="10" fillId="3" borderId="0" xfId="0" applyFont="1" applyFill="1" applyAlignment="1">
      <alignment horizontal="center"/>
    </xf>
    <xf numFmtId="10" fontId="10" fillId="3" borderId="0" xfId="0" applyNumberFormat="1" applyFont="1" applyFill="1"/>
    <xf numFmtId="0" fontId="4" fillId="21" borderId="0" xfId="0" applyFont="1" applyFill="1"/>
    <xf numFmtId="0" fontId="0" fillId="21" borderId="0" xfId="0" applyFont="1" applyFill="1"/>
    <xf numFmtId="3" fontId="0" fillId="21" borderId="0" xfId="0" applyNumberFormat="1" applyFont="1" applyFill="1"/>
    <xf numFmtId="3" fontId="10" fillId="13" borderId="10" xfId="0" applyNumberFormat="1" applyFont="1" applyFill="1" applyBorder="1"/>
    <xf numFmtId="3" fontId="10" fillId="10" borderId="10" xfId="0" applyNumberFormat="1" applyFont="1" applyFill="1" applyBorder="1"/>
    <xf numFmtId="0" fontId="11" fillId="21" borderId="0" xfId="0" applyFont="1" applyFill="1"/>
    <xf numFmtId="0" fontId="11" fillId="21" borderId="12" xfId="0" applyFont="1" applyFill="1" applyBorder="1"/>
    <xf numFmtId="0" fontId="11" fillId="21" borderId="13" xfId="0" applyFont="1" applyFill="1" applyBorder="1"/>
    <xf numFmtId="0" fontId="10" fillId="21" borderId="13" xfId="0" applyFont="1" applyFill="1" applyBorder="1" applyAlignment="1">
      <alignment horizontal="center"/>
    </xf>
    <xf numFmtId="0" fontId="10" fillId="21" borderId="14" xfId="0" applyFont="1" applyFill="1" applyBorder="1" applyAlignment="1">
      <alignment horizontal="center"/>
    </xf>
    <xf numFmtId="3" fontId="11" fillId="22" borderId="0" xfId="0" applyNumberFormat="1" applyFont="1" applyFill="1"/>
    <xf numFmtId="0" fontId="10" fillId="11" borderId="0" xfId="0" applyFont="1" applyFill="1"/>
    <xf numFmtId="3" fontId="11" fillId="14" borderId="0" xfId="0" applyNumberFormat="1" applyFont="1" applyFill="1"/>
    <xf numFmtId="0" fontId="0" fillId="21" borderId="0" xfId="0" applyFill="1"/>
    <xf numFmtId="0" fontId="4" fillId="11" borderId="0" xfId="0" applyFont="1" applyFill="1"/>
    <xf numFmtId="0" fontId="0" fillId="11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646042</xdr:colOff>
      <xdr:row>0</xdr:row>
      <xdr:rowOff>1</xdr:rowOff>
    </xdr:from>
    <xdr:to>
      <xdr:col>11</xdr:col>
      <xdr:colOff>280693</xdr:colOff>
      <xdr:row>18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7949-9559-8985-D09A-D5E8A24D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1129" y="1"/>
          <a:ext cx="5331957" cy="3544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A8F3-0FB1-4085-9A02-B535F7440EB3}">
  <dimension ref="A1:L150"/>
  <sheetViews>
    <sheetView zoomScale="135" zoomScaleNormal="135" workbookViewId="0">
      <pane ySplit="3" topLeftCell="A4" activePane="bottomLeft" state="frozen"/>
      <selection pane="bottomLeft" activeCell="B14" sqref="B14"/>
    </sheetView>
  </sheetViews>
  <sheetFormatPr baseColWidth="10" defaultRowHeight="14.25"/>
  <cols>
    <col min="1" max="1" width="15.375" customWidth="1"/>
    <col min="13" max="16384" width="11" style="5"/>
  </cols>
  <sheetData>
    <row r="1" spans="1:12" s="4" customFormat="1" ht="23.2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>
      <c r="A3" s="1" t="s">
        <v>2</v>
      </c>
    </row>
    <row r="5" spans="1:12" ht="1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t="s">
        <v>4</v>
      </c>
      <c r="B6">
        <v>48</v>
      </c>
      <c r="C6" t="s">
        <v>5</v>
      </c>
    </row>
    <row r="7" spans="1:12">
      <c r="A7" t="s">
        <v>6</v>
      </c>
      <c r="B7" s="3">
        <v>10000</v>
      </c>
      <c r="C7" t="s">
        <v>7</v>
      </c>
    </row>
    <row r="8" spans="1:12" ht="15">
      <c r="A8" s="1" t="s">
        <v>8</v>
      </c>
    </row>
    <row r="9" spans="1:12">
      <c r="A9" s="8" t="s">
        <v>9</v>
      </c>
      <c r="B9" t="s">
        <v>11</v>
      </c>
    </row>
    <row r="10" spans="1:12">
      <c r="A10" s="9" t="s">
        <v>10</v>
      </c>
      <c r="B10" t="s">
        <v>12</v>
      </c>
    </row>
    <row r="11" spans="1:12">
      <c r="A11" s="10" t="s">
        <v>13</v>
      </c>
      <c r="B11" t="s">
        <v>14</v>
      </c>
    </row>
    <row r="13" spans="1:12" ht="15">
      <c r="A13" s="6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t="s">
        <v>4</v>
      </c>
      <c r="B14">
        <v>48</v>
      </c>
      <c r="C14" t="s">
        <v>5</v>
      </c>
    </row>
    <row r="15" spans="1:12">
      <c r="A15" t="s">
        <v>6</v>
      </c>
      <c r="B15" s="3"/>
    </row>
    <row r="16" spans="1:12">
      <c r="A16" t="s">
        <v>16</v>
      </c>
      <c r="B16" s="3">
        <v>10000</v>
      </c>
      <c r="C16" t="s">
        <v>7</v>
      </c>
    </row>
    <row r="17" spans="1:7">
      <c r="A17" t="s">
        <v>17</v>
      </c>
      <c r="B17" s="3">
        <v>12000</v>
      </c>
      <c r="C17" t="s">
        <v>7</v>
      </c>
    </row>
    <row r="18" spans="1:7">
      <c r="A18" t="s">
        <v>18</v>
      </c>
      <c r="B18" s="3">
        <v>14000</v>
      </c>
      <c r="C18" t="s">
        <v>7</v>
      </c>
    </row>
    <row r="19" spans="1:7">
      <c r="A19" t="s">
        <v>19</v>
      </c>
      <c r="B19" s="3">
        <v>18000</v>
      </c>
      <c r="C19" t="s">
        <v>7</v>
      </c>
    </row>
    <row r="20" spans="1:7">
      <c r="B20" s="3"/>
    </row>
    <row r="21" spans="1:7" ht="15">
      <c r="A21" s="1" t="s">
        <v>8</v>
      </c>
    </row>
    <row r="22" spans="1:7">
      <c r="A22" s="8" t="s">
        <v>9</v>
      </c>
      <c r="B22" s="11" t="s">
        <v>11</v>
      </c>
    </row>
    <row r="23" spans="1:7">
      <c r="A23" s="9" t="s">
        <v>10</v>
      </c>
      <c r="B23" t="s">
        <v>12</v>
      </c>
    </row>
    <row r="24" spans="1:7">
      <c r="A24" s="10" t="s">
        <v>13</v>
      </c>
      <c r="B24" t="s">
        <v>20</v>
      </c>
    </row>
    <row r="26" spans="1:7" ht="15">
      <c r="A26" s="1" t="s">
        <v>21</v>
      </c>
      <c r="C26" s="12">
        <f>B16*12+B17*12+B18*12+B19*12</f>
        <v>648000</v>
      </c>
    </row>
    <row r="27" spans="1:7" ht="15">
      <c r="F27" s="14" t="s">
        <v>27</v>
      </c>
      <c r="G27" s="15">
        <v>0.3</v>
      </c>
    </row>
    <row r="28" spans="1:7" ht="15">
      <c r="B28" s="16" t="s">
        <v>23</v>
      </c>
      <c r="C28" s="17"/>
      <c r="D28" s="18" t="s">
        <v>24</v>
      </c>
      <c r="E28" s="18" t="s">
        <v>24</v>
      </c>
      <c r="F28" s="18" t="s">
        <v>28</v>
      </c>
      <c r="G28" s="18" t="s">
        <v>28</v>
      </c>
    </row>
    <row r="29" spans="1:7" ht="15">
      <c r="B29" s="18" t="s">
        <v>0</v>
      </c>
      <c r="C29" s="18" t="s">
        <v>22</v>
      </c>
      <c r="D29" s="18" t="s">
        <v>25</v>
      </c>
      <c r="E29" s="18" t="s">
        <v>26</v>
      </c>
      <c r="F29" s="18" t="s">
        <v>29</v>
      </c>
      <c r="G29" s="18" t="s">
        <v>30</v>
      </c>
    </row>
    <row r="30" spans="1:7" ht="15">
      <c r="A30" s="19">
        <v>1</v>
      </c>
      <c r="B30" s="57">
        <f>+C26/48</f>
        <v>13500</v>
      </c>
      <c r="C30" s="58">
        <f>+B16</f>
        <v>10000</v>
      </c>
      <c r="D30" s="20">
        <f t="shared" ref="D30:D45" si="0">+B30-C30</f>
        <v>3500</v>
      </c>
      <c r="E30" s="20">
        <f>+D30</f>
        <v>3500</v>
      </c>
      <c r="F30" s="64">
        <f>+D30*$G$27</f>
        <v>1050</v>
      </c>
      <c r="G30" s="20">
        <f>+E30*$G$27</f>
        <v>1050</v>
      </c>
    </row>
    <row r="31" spans="1:7" ht="15">
      <c r="A31" s="19">
        <f>+A30+1</f>
        <v>2</v>
      </c>
      <c r="B31" s="57">
        <f>+B30</f>
        <v>13500</v>
      </c>
      <c r="C31" s="58">
        <f>+C30</f>
        <v>10000</v>
      </c>
      <c r="D31" s="20">
        <f t="shared" si="0"/>
        <v>3500</v>
      </c>
      <c r="E31" s="20">
        <f t="shared" ref="E31:E48" si="1">+E30+D31</f>
        <v>7000</v>
      </c>
      <c r="F31" s="64">
        <f>+D31*$G$27</f>
        <v>1050</v>
      </c>
      <c r="G31" s="20">
        <f>+E31*$G$27</f>
        <v>2100</v>
      </c>
    </row>
    <row r="32" spans="1:7" ht="15">
      <c r="A32" s="19">
        <f t="shared" ref="A32:A77" si="2">+A31+1</f>
        <v>3</v>
      </c>
      <c r="B32" s="57">
        <f>+B31</f>
        <v>13500</v>
      </c>
      <c r="C32" s="58">
        <f t="shared" ref="C32:C40" si="3">+C31</f>
        <v>10000</v>
      </c>
      <c r="D32" s="20">
        <f t="shared" si="0"/>
        <v>3500</v>
      </c>
      <c r="E32" s="20">
        <f t="shared" si="1"/>
        <v>10500</v>
      </c>
      <c r="F32" s="64">
        <f>+D32*$G$27</f>
        <v>1050</v>
      </c>
      <c r="G32" s="20">
        <f t="shared" ref="G32:G77" si="4">+E32*$G$27</f>
        <v>3150</v>
      </c>
    </row>
    <row r="33" spans="1:7" ht="15">
      <c r="A33" s="19">
        <f t="shared" si="2"/>
        <v>4</v>
      </c>
      <c r="B33" s="57">
        <f t="shared" ref="B33:B77" si="5">+B32</f>
        <v>13500</v>
      </c>
      <c r="C33" s="58">
        <f t="shared" si="3"/>
        <v>10000</v>
      </c>
      <c r="D33" s="20">
        <f t="shared" si="0"/>
        <v>3500</v>
      </c>
      <c r="E33" s="20">
        <f t="shared" si="1"/>
        <v>14000</v>
      </c>
      <c r="F33" s="64">
        <f>+D33*$G$27</f>
        <v>1050</v>
      </c>
      <c r="G33" s="20">
        <f t="shared" si="4"/>
        <v>4200</v>
      </c>
    </row>
    <row r="34" spans="1:7" ht="15">
      <c r="A34" s="19">
        <f t="shared" si="2"/>
        <v>5</v>
      </c>
      <c r="B34" s="57">
        <f t="shared" si="5"/>
        <v>13500</v>
      </c>
      <c r="C34" s="58">
        <f t="shared" si="3"/>
        <v>10000</v>
      </c>
      <c r="D34" s="20">
        <f t="shared" si="0"/>
        <v>3500</v>
      </c>
      <c r="E34" s="20">
        <f t="shared" si="1"/>
        <v>17500</v>
      </c>
      <c r="F34" s="64">
        <f>+D34*$G$27</f>
        <v>1050</v>
      </c>
      <c r="G34" s="20">
        <f t="shared" si="4"/>
        <v>5250</v>
      </c>
    </row>
    <row r="35" spans="1:7">
      <c r="A35" s="21">
        <f t="shared" si="2"/>
        <v>6</v>
      </c>
      <c r="B35" s="22">
        <f t="shared" si="5"/>
        <v>13500</v>
      </c>
      <c r="C35" s="23">
        <f t="shared" si="3"/>
        <v>10000</v>
      </c>
      <c r="D35" s="23">
        <f t="shared" si="0"/>
        <v>3500</v>
      </c>
      <c r="E35" s="23">
        <f t="shared" si="1"/>
        <v>21000</v>
      </c>
      <c r="F35" s="23">
        <f>+D35*$G$27</f>
        <v>1050</v>
      </c>
      <c r="G35" s="23">
        <f t="shared" si="4"/>
        <v>6300</v>
      </c>
    </row>
    <row r="36" spans="1:7">
      <c r="A36" s="21">
        <f t="shared" si="2"/>
        <v>7</v>
      </c>
      <c r="B36" s="22">
        <f t="shared" si="5"/>
        <v>13500</v>
      </c>
      <c r="C36" s="23">
        <f t="shared" si="3"/>
        <v>10000</v>
      </c>
      <c r="D36" s="23">
        <f t="shared" si="0"/>
        <v>3500</v>
      </c>
      <c r="E36" s="23">
        <f t="shared" si="1"/>
        <v>24500</v>
      </c>
      <c r="F36" s="23">
        <f>+D36*$G$27</f>
        <v>1050</v>
      </c>
      <c r="G36" s="23">
        <f t="shared" si="4"/>
        <v>7350</v>
      </c>
    </row>
    <row r="37" spans="1:7">
      <c r="A37" s="21">
        <f t="shared" si="2"/>
        <v>8</v>
      </c>
      <c r="B37" s="22">
        <f t="shared" si="5"/>
        <v>13500</v>
      </c>
      <c r="C37" s="23">
        <f t="shared" si="3"/>
        <v>10000</v>
      </c>
      <c r="D37" s="23">
        <f t="shared" si="0"/>
        <v>3500</v>
      </c>
      <c r="E37" s="23">
        <f t="shared" si="1"/>
        <v>28000</v>
      </c>
      <c r="F37" s="23">
        <f t="shared" ref="F37:F77" si="6">+D37*$G$27</f>
        <v>1050</v>
      </c>
      <c r="G37" s="23">
        <f t="shared" si="4"/>
        <v>8400</v>
      </c>
    </row>
    <row r="38" spans="1:7">
      <c r="A38" s="21">
        <f t="shared" si="2"/>
        <v>9</v>
      </c>
      <c r="B38" s="22">
        <f t="shared" si="5"/>
        <v>13500</v>
      </c>
      <c r="C38" s="23">
        <f t="shared" si="3"/>
        <v>10000</v>
      </c>
      <c r="D38" s="23">
        <f t="shared" si="0"/>
        <v>3500</v>
      </c>
      <c r="E38" s="23">
        <f t="shared" si="1"/>
        <v>31500</v>
      </c>
      <c r="F38" s="23">
        <f t="shared" si="6"/>
        <v>1050</v>
      </c>
      <c r="G38" s="23">
        <f t="shared" si="4"/>
        <v>9450</v>
      </c>
    </row>
    <row r="39" spans="1:7">
      <c r="A39" s="21">
        <f t="shared" si="2"/>
        <v>10</v>
      </c>
      <c r="B39" s="22">
        <f t="shared" si="5"/>
        <v>13500</v>
      </c>
      <c r="C39" s="23">
        <f t="shared" si="3"/>
        <v>10000</v>
      </c>
      <c r="D39" s="23">
        <f t="shared" si="0"/>
        <v>3500</v>
      </c>
      <c r="E39" s="23">
        <f t="shared" si="1"/>
        <v>35000</v>
      </c>
      <c r="F39" s="23">
        <f t="shared" si="6"/>
        <v>1050</v>
      </c>
      <c r="G39" s="23">
        <f t="shared" si="4"/>
        <v>10500</v>
      </c>
    </row>
    <row r="40" spans="1:7">
      <c r="A40" s="21">
        <f t="shared" si="2"/>
        <v>11</v>
      </c>
      <c r="B40" s="22">
        <f t="shared" si="5"/>
        <v>13500</v>
      </c>
      <c r="C40" s="23">
        <f t="shared" si="3"/>
        <v>10000</v>
      </c>
      <c r="D40" s="23">
        <f t="shared" si="0"/>
        <v>3500</v>
      </c>
      <c r="E40" s="23">
        <f t="shared" si="1"/>
        <v>38500</v>
      </c>
      <c r="F40" s="23">
        <f t="shared" si="6"/>
        <v>1050</v>
      </c>
      <c r="G40" s="23">
        <f t="shared" si="4"/>
        <v>11550</v>
      </c>
    </row>
    <row r="41" spans="1:7">
      <c r="A41" s="21">
        <f t="shared" si="2"/>
        <v>12</v>
      </c>
      <c r="B41" s="22">
        <f t="shared" si="5"/>
        <v>13500</v>
      </c>
      <c r="C41" s="23">
        <f>+C30</f>
        <v>10000</v>
      </c>
      <c r="D41" s="23">
        <f t="shared" si="0"/>
        <v>3500</v>
      </c>
      <c r="E41" s="23">
        <f t="shared" si="1"/>
        <v>42000</v>
      </c>
      <c r="F41" s="23">
        <f t="shared" si="6"/>
        <v>1050</v>
      </c>
      <c r="G41" s="23">
        <f t="shared" si="4"/>
        <v>12600</v>
      </c>
    </row>
    <row r="42" spans="1:7">
      <c r="A42" s="21">
        <f t="shared" si="2"/>
        <v>13</v>
      </c>
      <c r="B42" s="22">
        <f t="shared" si="5"/>
        <v>13500</v>
      </c>
      <c r="C42" s="23">
        <f>+B17</f>
        <v>12000</v>
      </c>
      <c r="D42" s="23">
        <f t="shared" si="0"/>
        <v>1500</v>
      </c>
      <c r="E42" s="23">
        <f t="shared" si="1"/>
        <v>43500</v>
      </c>
      <c r="F42" s="23">
        <f t="shared" si="6"/>
        <v>450</v>
      </c>
      <c r="G42" s="23">
        <f t="shared" si="4"/>
        <v>13050</v>
      </c>
    </row>
    <row r="43" spans="1:7">
      <c r="A43" s="21">
        <f t="shared" si="2"/>
        <v>14</v>
      </c>
      <c r="B43" s="22">
        <f t="shared" si="5"/>
        <v>13500</v>
      </c>
      <c r="C43" s="23">
        <f>+C42</f>
        <v>12000</v>
      </c>
      <c r="D43" s="23">
        <f t="shared" si="0"/>
        <v>1500</v>
      </c>
      <c r="E43" s="23">
        <f t="shared" si="1"/>
        <v>45000</v>
      </c>
      <c r="F43" s="23">
        <f t="shared" si="6"/>
        <v>450</v>
      </c>
      <c r="G43" s="23">
        <f t="shared" si="4"/>
        <v>13500</v>
      </c>
    </row>
    <row r="44" spans="1:7">
      <c r="A44" s="21">
        <f t="shared" si="2"/>
        <v>15</v>
      </c>
      <c r="B44" s="22">
        <f t="shared" si="5"/>
        <v>13500</v>
      </c>
      <c r="C44" s="23">
        <f t="shared" ref="C44:C52" si="7">+C43</f>
        <v>12000</v>
      </c>
      <c r="D44" s="23">
        <f t="shared" si="0"/>
        <v>1500</v>
      </c>
      <c r="E44" s="23">
        <f t="shared" si="1"/>
        <v>46500</v>
      </c>
      <c r="F44" s="23">
        <f t="shared" si="6"/>
        <v>450</v>
      </c>
      <c r="G44" s="23">
        <f t="shared" si="4"/>
        <v>13950</v>
      </c>
    </row>
    <row r="45" spans="1:7">
      <c r="A45" s="21">
        <f t="shared" si="2"/>
        <v>16</v>
      </c>
      <c r="B45" s="22">
        <f t="shared" si="5"/>
        <v>13500</v>
      </c>
      <c r="C45" s="23">
        <f t="shared" si="7"/>
        <v>12000</v>
      </c>
      <c r="D45" s="23">
        <f t="shared" si="0"/>
        <v>1500</v>
      </c>
      <c r="E45" s="23">
        <f t="shared" si="1"/>
        <v>48000</v>
      </c>
      <c r="F45" s="23">
        <f t="shared" si="6"/>
        <v>450</v>
      </c>
      <c r="G45" s="23">
        <f t="shared" si="4"/>
        <v>14400</v>
      </c>
    </row>
    <row r="46" spans="1:7">
      <c r="A46" s="21">
        <f t="shared" si="2"/>
        <v>17</v>
      </c>
      <c r="B46" s="22">
        <f t="shared" si="5"/>
        <v>13500</v>
      </c>
      <c r="C46" s="23">
        <f t="shared" si="7"/>
        <v>12000</v>
      </c>
      <c r="D46" s="23">
        <f t="shared" ref="D46:D77" si="8">+B46-C46</f>
        <v>1500</v>
      </c>
      <c r="E46" s="23">
        <f t="shared" si="1"/>
        <v>49500</v>
      </c>
      <c r="F46" s="23">
        <f t="shared" si="6"/>
        <v>450</v>
      </c>
      <c r="G46" s="23">
        <f t="shared" si="4"/>
        <v>14850</v>
      </c>
    </row>
    <row r="47" spans="1:7">
      <c r="A47" s="24">
        <f t="shared" si="2"/>
        <v>18</v>
      </c>
      <c r="B47" s="25">
        <f t="shared" si="5"/>
        <v>13500</v>
      </c>
      <c r="C47" s="26">
        <f t="shared" si="7"/>
        <v>12000</v>
      </c>
      <c r="D47" s="26">
        <f t="shared" si="8"/>
        <v>1500</v>
      </c>
      <c r="E47" s="26">
        <f t="shared" si="1"/>
        <v>51000</v>
      </c>
      <c r="F47" s="26">
        <f t="shared" si="6"/>
        <v>450</v>
      </c>
      <c r="G47" s="26">
        <f t="shared" si="4"/>
        <v>15300</v>
      </c>
    </row>
    <row r="48" spans="1:7">
      <c r="A48" s="24">
        <f t="shared" si="2"/>
        <v>19</v>
      </c>
      <c r="B48" s="25">
        <f t="shared" si="5"/>
        <v>13500</v>
      </c>
      <c r="C48" s="26">
        <f t="shared" si="7"/>
        <v>12000</v>
      </c>
      <c r="D48" s="26">
        <f t="shared" si="8"/>
        <v>1500</v>
      </c>
      <c r="E48" s="26">
        <f t="shared" si="1"/>
        <v>52500</v>
      </c>
      <c r="F48" s="26">
        <f t="shared" si="6"/>
        <v>450</v>
      </c>
      <c r="G48" s="26">
        <f t="shared" si="4"/>
        <v>15750</v>
      </c>
    </row>
    <row r="49" spans="1:7">
      <c r="A49" s="24">
        <f t="shared" si="2"/>
        <v>20</v>
      </c>
      <c r="B49" s="25">
        <f t="shared" si="5"/>
        <v>13500</v>
      </c>
      <c r="C49" s="26">
        <f t="shared" si="7"/>
        <v>12000</v>
      </c>
      <c r="D49" s="26">
        <f t="shared" si="8"/>
        <v>1500</v>
      </c>
      <c r="E49" s="26">
        <f t="shared" ref="E49:E77" si="9">+E48+D49</f>
        <v>54000</v>
      </c>
      <c r="F49" s="26">
        <f t="shared" si="6"/>
        <v>450</v>
      </c>
      <c r="G49" s="26">
        <f t="shared" si="4"/>
        <v>16200</v>
      </c>
    </row>
    <row r="50" spans="1:7">
      <c r="A50" s="24">
        <f t="shared" si="2"/>
        <v>21</v>
      </c>
      <c r="B50" s="25">
        <f t="shared" si="5"/>
        <v>13500</v>
      </c>
      <c r="C50" s="26">
        <f t="shared" si="7"/>
        <v>12000</v>
      </c>
      <c r="D50" s="26">
        <f t="shared" si="8"/>
        <v>1500</v>
      </c>
      <c r="E50" s="26">
        <f t="shared" si="9"/>
        <v>55500</v>
      </c>
      <c r="F50" s="26">
        <f t="shared" si="6"/>
        <v>450</v>
      </c>
      <c r="G50" s="26">
        <f t="shared" si="4"/>
        <v>16650</v>
      </c>
    </row>
    <row r="51" spans="1:7">
      <c r="A51" s="24">
        <f t="shared" si="2"/>
        <v>22</v>
      </c>
      <c r="B51" s="25">
        <f t="shared" si="5"/>
        <v>13500</v>
      </c>
      <c r="C51" s="26">
        <f t="shared" si="7"/>
        <v>12000</v>
      </c>
      <c r="D51" s="26">
        <f t="shared" si="8"/>
        <v>1500</v>
      </c>
      <c r="E51" s="26">
        <f t="shared" si="9"/>
        <v>57000</v>
      </c>
      <c r="F51" s="26">
        <f t="shared" si="6"/>
        <v>450</v>
      </c>
      <c r="G51" s="26">
        <f t="shared" si="4"/>
        <v>17100</v>
      </c>
    </row>
    <row r="52" spans="1:7">
      <c r="A52" s="24">
        <f t="shared" si="2"/>
        <v>23</v>
      </c>
      <c r="B52" s="25">
        <f t="shared" si="5"/>
        <v>13500</v>
      </c>
      <c r="C52" s="26">
        <f t="shared" si="7"/>
        <v>12000</v>
      </c>
      <c r="D52" s="26">
        <f t="shared" si="8"/>
        <v>1500</v>
      </c>
      <c r="E52" s="26">
        <f t="shared" si="9"/>
        <v>58500</v>
      </c>
      <c r="F52" s="26">
        <f t="shared" si="6"/>
        <v>450</v>
      </c>
      <c r="G52" s="26">
        <f t="shared" si="4"/>
        <v>17550</v>
      </c>
    </row>
    <row r="53" spans="1:7">
      <c r="A53" s="24">
        <f t="shared" si="2"/>
        <v>24</v>
      </c>
      <c r="B53" s="25">
        <f t="shared" si="5"/>
        <v>13500</v>
      </c>
      <c r="C53" s="26">
        <f>+C42</f>
        <v>12000</v>
      </c>
      <c r="D53" s="26">
        <f t="shared" si="8"/>
        <v>1500</v>
      </c>
      <c r="E53" s="26">
        <f t="shared" si="9"/>
        <v>60000</v>
      </c>
      <c r="F53" s="26">
        <f t="shared" si="6"/>
        <v>450</v>
      </c>
      <c r="G53" s="26">
        <f t="shared" si="4"/>
        <v>18000</v>
      </c>
    </row>
    <row r="54" spans="1:7">
      <c r="A54" s="24">
        <f t="shared" si="2"/>
        <v>25</v>
      </c>
      <c r="B54" s="25">
        <f t="shared" si="5"/>
        <v>13500</v>
      </c>
      <c r="C54" s="26">
        <f>+B18</f>
        <v>14000</v>
      </c>
      <c r="D54" s="26">
        <f t="shared" si="8"/>
        <v>-500</v>
      </c>
      <c r="E54" s="26">
        <f t="shared" si="9"/>
        <v>59500</v>
      </c>
      <c r="F54" s="26">
        <f t="shared" si="6"/>
        <v>-150</v>
      </c>
      <c r="G54" s="26">
        <f t="shared" si="4"/>
        <v>17850</v>
      </c>
    </row>
    <row r="55" spans="1:7">
      <c r="A55" s="24">
        <f t="shared" si="2"/>
        <v>26</v>
      </c>
      <c r="B55" s="25">
        <f t="shared" si="5"/>
        <v>13500</v>
      </c>
      <c r="C55" s="26">
        <f>+C54</f>
        <v>14000</v>
      </c>
      <c r="D55" s="26">
        <f t="shared" si="8"/>
        <v>-500</v>
      </c>
      <c r="E55" s="26">
        <f t="shared" si="9"/>
        <v>59000</v>
      </c>
      <c r="F55" s="26">
        <f t="shared" si="6"/>
        <v>-150</v>
      </c>
      <c r="G55" s="26">
        <f t="shared" si="4"/>
        <v>17700</v>
      </c>
    </row>
    <row r="56" spans="1:7">
      <c r="A56" s="24">
        <f t="shared" si="2"/>
        <v>27</v>
      </c>
      <c r="B56" s="25">
        <f t="shared" si="5"/>
        <v>13500</v>
      </c>
      <c r="C56" s="26">
        <f t="shared" ref="C56:C64" si="10">+C55</f>
        <v>14000</v>
      </c>
      <c r="D56" s="26">
        <f t="shared" si="8"/>
        <v>-500</v>
      </c>
      <c r="E56" s="26">
        <f t="shared" si="9"/>
        <v>58500</v>
      </c>
      <c r="F56" s="26">
        <f t="shared" si="6"/>
        <v>-150</v>
      </c>
      <c r="G56" s="26">
        <f t="shared" si="4"/>
        <v>17550</v>
      </c>
    </row>
    <row r="57" spans="1:7">
      <c r="A57" s="24">
        <f t="shared" si="2"/>
        <v>28</v>
      </c>
      <c r="B57" s="25">
        <f t="shared" si="5"/>
        <v>13500</v>
      </c>
      <c r="C57" s="26">
        <f t="shared" si="10"/>
        <v>14000</v>
      </c>
      <c r="D57" s="26">
        <f t="shared" si="8"/>
        <v>-500</v>
      </c>
      <c r="E57" s="26">
        <f t="shared" si="9"/>
        <v>58000</v>
      </c>
      <c r="F57" s="26">
        <f t="shared" si="6"/>
        <v>-150</v>
      </c>
      <c r="G57" s="26">
        <f t="shared" si="4"/>
        <v>17400</v>
      </c>
    </row>
    <row r="58" spans="1:7">
      <c r="A58" s="24">
        <f t="shared" si="2"/>
        <v>29</v>
      </c>
      <c r="B58" s="25">
        <f t="shared" si="5"/>
        <v>13500</v>
      </c>
      <c r="C58" s="26">
        <f t="shared" si="10"/>
        <v>14000</v>
      </c>
      <c r="D58" s="26">
        <f t="shared" si="8"/>
        <v>-500</v>
      </c>
      <c r="E58" s="26">
        <f t="shared" si="9"/>
        <v>57500</v>
      </c>
      <c r="F58" s="26">
        <f t="shared" si="6"/>
        <v>-150</v>
      </c>
      <c r="G58" s="26">
        <f t="shared" si="4"/>
        <v>17250</v>
      </c>
    </row>
    <row r="59" spans="1:7">
      <c r="A59" s="27">
        <f t="shared" si="2"/>
        <v>30</v>
      </c>
      <c r="B59" s="28">
        <f t="shared" si="5"/>
        <v>13500</v>
      </c>
      <c r="C59" s="29">
        <f t="shared" si="10"/>
        <v>14000</v>
      </c>
      <c r="D59" s="29">
        <f t="shared" si="8"/>
        <v>-500</v>
      </c>
      <c r="E59" s="29">
        <f t="shared" si="9"/>
        <v>57000</v>
      </c>
      <c r="F59" s="29">
        <f t="shared" si="6"/>
        <v>-150</v>
      </c>
      <c r="G59" s="29">
        <f t="shared" si="4"/>
        <v>17100</v>
      </c>
    </row>
    <row r="60" spans="1:7">
      <c r="A60" s="27">
        <f t="shared" si="2"/>
        <v>31</v>
      </c>
      <c r="B60" s="28">
        <f t="shared" si="5"/>
        <v>13500</v>
      </c>
      <c r="C60" s="29">
        <f t="shared" si="10"/>
        <v>14000</v>
      </c>
      <c r="D60" s="29">
        <f t="shared" si="8"/>
        <v>-500</v>
      </c>
      <c r="E60" s="29">
        <f t="shared" si="9"/>
        <v>56500</v>
      </c>
      <c r="F60" s="29">
        <f t="shared" si="6"/>
        <v>-150</v>
      </c>
      <c r="G60" s="29">
        <f t="shared" si="4"/>
        <v>16950</v>
      </c>
    </row>
    <row r="61" spans="1:7">
      <c r="A61" s="27">
        <f t="shared" si="2"/>
        <v>32</v>
      </c>
      <c r="B61" s="28">
        <f t="shared" si="5"/>
        <v>13500</v>
      </c>
      <c r="C61" s="29">
        <f t="shared" si="10"/>
        <v>14000</v>
      </c>
      <c r="D61" s="29">
        <f t="shared" si="8"/>
        <v>-500</v>
      </c>
      <c r="E61" s="29">
        <f t="shared" si="9"/>
        <v>56000</v>
      </c>
      <c r="F61" s="29">
        <f t="shared" si="6"/>
        <v>-150</v>
      </c>
      <c r="G61" s="29">
        <f t="shared" si="4"/>
        <v>16800</v>
      </c>
    </row>
    <row r="62" spans="1:7">
      <c r="A62" s="27">
        <f t="shared" si="2"/>
        <v>33</v>
      </c>
      <c r="B62" s="28">
        <f t="shared" si="5"/>
        <v>13500</v>
      </c>
      <c r="C62" s="29">
        <f t="shared" si="10"/>
        <v>14000</v>
      </c>
      <c r="D62" s="29">
        <f t="shared" si="8"/>
        <v>-500</v>
      </c>
      <c r="E62" s="29">
        <f t="shared" si="9"/>
        <v>55500</v>
      </c>
      <c r="F62" s="29">
        <f t="shared" si="6"/>
        <v>-150</v>
      </c>
      <c r="G62" s="29">
        <f t="shared" si="4"/>
        <v>16650</v>
      </c>
    </row>
    <row r="63" spans="1:7">
      <c r="A63" s="27">
        <f t="shared" si="2"/>
        <v>34</v>
      </c>
      <c r="B63" s="28">
        <f t="shared" si="5"/>
        <v>13500</v>
      </c>
      <c r="C63" s="29">
        <f t="shared" si="10"/>
        <v>14000</v>
      </c>
      <c r="D63" s="29">
        <f t="shared" si="8"/>
        <v>-500</v>
      </c>
      <c r="E63" s="29">
        <f t="shared" si="9"/>
        <v>55000</v>
      </c>
      <c r="F63" s="29">
        <f t="shared" si="6"/>
        <v>-150</v>
      </c>
      <c r="G63" s="29">
        <f t="shared" si="4"/>
        <v>16500</v>
      </c>
    </row>
    <row r="64" spans="1:7">
      <c r="A64" s="27">
        <f t="shared" si="2"/>
        <v>35</v>
      </c>
      <c r="B64" s="28">
        <f t="shared" si="5"/>
        <v>13500</v>
      </c>
      <c r="C64" s="29">
        <f t="shared" si="10"/>
        <v>14000</v>
      </c>
      <c r="D64" s="29">
        <f t="shared" si="8"/>
        <v>-500</v>
      </c>
      <c r="E64" s="29">
        <f t="shared" si="9"/>
        <v>54500</v>
      </c>
      <c r="F64" s="29">
        <f t="shared" si="6"/>
        <v>-150</v>
      </c>
      <c r="G64" s="29">
        <f t="shared" si="4"/>
        <v>16350</v>
      </c>
    </row>
    <row r="65" spans="1:7">
      <c r="A65" s="27">
        <f t="shared" si="2"/>
        <v>36</v>
      </c>
      <c r="B65" s="28">
        <f t="shared" si="5"/>
        <v>13500</v>
      </c>
      <c r="C65" s="29">
        <f>+C54</f>
        <v>14000</v>
      </c>
      <c r="D65" s="29">
        <f t="shared" si="8"/>
        <v>-500</v>
      </c>
      <c r="E65" s="29">
        <f t="shared" si="9"/>
        <v>54000</v>
      </c>
      <c r="F65" s="29">
        <f t="shared" si="6"/>
        <v>-150</v>
      </c>
      <c r="G65" s="29">
        <f t="shared" si="4"/>
        <v>16200</v>
      </c>
    </row>
    <row r="66" spans="1:7">
      <c r="A66" s="27">
        <f t="shared" si="2"/>
        <v>37</v>
      </c>
      <c r="B66" s="28">
        <f t="shared" si="5"/>
        <v>13500</v>
      </c>
      <c r="C66" s="29">
        <f>+B19</f>
        <v>18000</v>
      </c>
      <c r="D66" s="29">
        <f t="shared" si="8"/>
        <v>-4500</v>
      </c>
      <c r="E66" s="29">
        <f t="shared" si="9"/>
        <v>49500</v>
      </c>
      <c r="F66" s="29">
        <f t="shared" si="6"/>
        <v>-1350</v>
      </c>
      <c r="G66" s="29">
        <f t="shared" si="4"/>
        <v>14850</v>
      </c>
    </row>
    <row r="67" spans="1:7">
      <c r="A67" s="27">
        <f t="shared" si="2"/>
        <v>38</v>
      </c>
      <c r="B67" s="28">
        <f t="shared" si="5"/>
        <v>13500</v>
      </c>
      <c r="C67" s="29">
        <f>+C66</f>
        <v>18000</v>
      </c>
      <c r="D67" s="29">
        <f t="shared" si="8"/>
        <v>-4500</v>
      </c>
      <c r="E67" s="29">
        <f t="shared" si="9"/>
        <v>45000</v>
      </c>
      <c r="F67" s="29">
        <f t="shared" si="6"/>
        <v>-1350</v>
      </c>
      <c r="G67" s="29">
        <f t="shared" si="4"/>
        <v>13500</v>
      </c>
    </row>
    <row r="68" spans="1:7">
      <c r="A68" s="27">
        <f t="shared" si="2"/>
        <v>39</v>
      </c>
      <c r="B68" s="28">
        <f t="shared" si="5"/>
        <v>13500</v>
      </c>
      <c r="C68" s="29">
        <f t="shared" ref="C68:C77" si="11">+C67</f>
        <v>18000</v>
      </c>
      <c r="D68" s="29">
        <f t="shared" si="8"/>
        <v>-4500</v>
      </c>
      <c r="E68" s="29">
        <f t="shared" si="9"/>
        <v>40500</v>
      </c>
      <c r="F68" s="29">
        <f t="shared" si="6"/>
        <v>-1350</v>
      </c>
      <c r="G68" s="29">
        <f t="shared" si="4"/>
        <v>12150</v>
      </c>
    </row>
    <row r="69" spans="1:7">
      <c r="A69" s="27">
        <f t="shared" si="2"/>
        <v>40</v>
      </c>
      <c r="B69" s="28">
        <f t="shared" si="5"/>
        <v>13500</v>
      </c>
      <c r="C69" s="29">
        <f t="shared" si="11"/>
        <v>18000</v>
      </c>
      <c r="D69" s="29">
        <f t="shared" si="8"/>
        <v>-4500</v>
      </c>
      <c r="E69" s="29">
        <f t="shared" si="9"/>
        <v>36000</v>
      </c>
      <c r="F69" s="29">
        <f t="shared" si="6"/>
        <v>-1350</v>
      </c>
      <c r="G69" s="29">
        <f t="shared" si="4"/>
        <v>10800</v>
      </c>
    </row>
    <row r="70" spans="1:7">
      <c r="A70" s="27">
        <f t="shared" si="2"/>
        <v>41</v>
      </c>
      <c r="B70" s="28">
        <f t="shared" si="5"/>
        <v>13500</v>
      </c>
      <c r="C70" s="29">
        <f t="shared" si="11"/>
        <v>18000</v>
      </c>
      <c r="D70" s="29">
        <f t="shared" si="8"/>
        <v>-4500</v>
      </c>
      <c r="E70" s="29">
        <f t="shared" si="9"/>
        <v>31500</v>
      </c>
      <c r="F70" s="29">
        <f t="shared" si="6"/>
        <v>-1350</v>
      </c>
      <c r="G70" s="29">
        <f t="shared" si="4"/>
        <v>9450</v>
      </c>
    </row>
    <row r="71" spans="1:7">
      <c r="A71" s="30">
        <f t="shared" si="2"/>
        <v>42</v>
      </c>
      <c r="B71" s="31">
        <f t="shared" si="5"/>
        <v>13500</v>
      </c>
      <c r="C71" s="32">
        <f t="shared" si="11"/>
        <v>18000</v>
      </c>
      <c r="D71" s="32">
        <f t="shared" si="8"/>
        <v>-4500</v>
      </c>
      <c r="E71" s="32">
        <f t="shared" si="9"/>
        <v>27000</v>
      </c>
      <c r="F71" s="32">
        <f t="shared" si="6"/>
        <v>-1350</v>
      </c>
      <c r="G71" s="32">
        <f t="shared" si="4"/>
        <v>8100</v>
      </c>
    </row>
    <row r="72" spans="1:7">
      <c r="A72" s="30">
        <f t="shared" si="2"/>
        <v>43</v>
      </c>
      <c r="B72" s="31">
        <f t="shared" si="5"/>
        <v>13500</v>
      </c>
      <c r="C72" s="32">
        <f t="shared" si="11"/>
        <v>18000</v>
      </c>
      <c r="D72" s="32">
        <f t="shared" si="8"/>
        <v>-4500</v>
      </c>
      <c r="E72" s="32">
        <f t="shared" si="9"/>
        <v>22500</v>
      </c>
      <c r="F72" s="32">
        <f t="shared" si="6"/>
        <v>-1350</v>
      </c>
      <c r="G72" s="32">
        <f t="shared" si="4"/>
        <v>6750</v>
      </c>
    </row>
    <row r="73" spans="1:7">
      <c r="A73" s="30">
        <f t="shared" si="2"/>
        <v>44</v>
      </c>
      <c r="B73" s="31">
        <f t="shared" si="5"/>
        <v>13500</v>
      </c>
      <c r="C73" s="32">
        <f t="shared" si="11"/>
        <v>18000</v>
      </c>
      <c r="D73" s="32">
        <f t="shared" si="8"/>
        <v>-4500</v>
      </c>
      <c r="E73" s="32">
        <f t="shared" si="9"/>
        <v>18000</v>
      </c>
      <c r="F73" s="32">
        <f t="shared" si="6"/>
        <v>-1350</v>
      </c>
      <c r="G73" s="32">
        <f t="shared" si="4"/>
        <v>5400</v>
      </c>
    </row>
    <row r="74" spans="1:7">
      <c r="A74" s="30">
        <f t="shared" si="2"/>
        <v>45</v>
      </c>
      <c r="B74" s="31">
        <f t="shared" si="5"/>
        <v>13500</v>
      </c>
      <c r="C74" s="32">
        <f t="shared" si="11"/>
        <v>18000</v>
      </c>
      <c r="D74" s="32">
        <f t="shared" si="8"/>
        <v>-4500</v>
      </c>
      <c r="E74" s="32">
        <f t="shared" si="9"/>
        <v>13500</v>
      </c>
      <c r="F74" s="32">
        <f t="shared" si="6"/>
        <v>-1350</v>
      </c>
      <c r="G74" s="32">
        <f t="shared" si="4"/>
        <v>4050</v>
      </c>
    </row>
    <row r="75" spans="1:7">
      <c r="A75" s="30">
        <f t="shared" si="2"/>
        <v>46</v>
      </c>
      <c r="B75" s="31">
        <f t="shared" si="5"/>
        <v>13500</v>
      </c>
      <c r="C75" s="32">
        <f t="shared" si="11"/>
        <v>18000</v>
      </c>
      <c r="D75" s="32">
        <f t="shared" si="8"/>
        <v>-4500</v>
      </c>
      <c r="E75" s="32">
        <f t="shared" si="9"/>
        <v>9000</v>
      </c>
      <c r="F75" s="32">
        <f t="shared" si="6"/>
        <v>-1350</v>
      </c>
      <c r="G75" s="32">
        <f t="shared" si="4"/>
        <v>2700</v>
      </c>
    </row>
    <row r="76" spans="1:7">
      <c r="A76" s="30">
        <f t="shared" si="2"/>
        <v>47</v>
      </c>
      <c r="B76" s="31">
        <f t="shared" si="5"/>
        <v>13500</v>
      </c>
      <c r="C76" s="32">
        <f t="shared" si="11"/>
        <v>18000</v>
      </c>
      <c r="D76" s="32">
        <f t="shared" si="8"/>
        <v>-4500</v>
      </c>
      <c r="E76" s="32">
        <f t="shared" si="9"/>
        <v>4500</v>
      </c>
      <c r="F76" s="32">
        <f t="shared" si="6"/>
        <v>-1350</v>
      </c>
      <c r="G76" s="32">
        <f t="shared" si="4"/>
        <v>1350</v>
      </c>
    </row>
    <row r="77" spans="1:7" ht="15">
      <c r="A77" s="30">
        <f t="shared" si="2"/>
        <v>48</v>
      </c>
      <c r="B77" s="31">
        <f t="shared" si="5"/>
        <v>13500</v>
      </c>
      <c r="C77" s="32">
        <f t="shared" si="11"/>
        <v>18000</v>
      </c>
      <c r="D77" s="32">
        <f t="shared" si="8"/>
        <v>-4500</v>
      </c>
      <c r="E77" s="33">
        <f t="shared" si="9"/>
        <v>0</v>
      </c>
      <c r="F77" s="32">
        <f t="shared" si="6"/>
        <v>-1350</v>
      </c>
      <c r="G77" s="32">
        <f t="shared" si="4"/>
        <v>0</v>
      </c>
    </row>
    <row r="78" spans="1:7" ht="15">
      <c r="B78" s="12">
        <f>SUM(B30:B77)</f>
        <v>648000</v>
      </c>
      <c r="C78" s="12">
        <f>SUM(C30:C77)</f>
        <v>648000</v>
      </c>
      <c r="D78" s="12">
        <f>SUM(D30:D77)</f>
        <v>0</v>
      </c>
      <c r="E78" s="3"/>
      <c r="F78" s="12">
        <f>SUM(F30:F77)</f>
        <v>0</v>
      </c>
    </row>
    <row r="79" spans="1:7" ht="15" thickBot="1"/>
    <row r="80" spans="1:7">
      <c r="A80" s="67" t="s">
        <v>39</v>
      </c>
      <c r="B80" s="68"/>
      <c r="C80" s="68"/>
      <c r="D80" s="68"/>
      <c r="E80" s="68"/>
      <c r="F80" s="69"/>
    </row>
    <row r="81" spans="1:7" ht="15">
      <c r="A81" s="70"/>
      <c r="B81" s="71" t="s">
        <v>16</v>
      </c>
      <c r="C81" s="71" t="s">
        <v>17</v>
      </c>
      <c r="D81" s="71" t="s">
        <v>18</v>
      </c>
      <c r="E81" s="71" t="s">
        <v>19</v>
      </c>
      <c r="F81" s="72" t="s">
        <v>31</v>
      </c>
    </row>
    <row r="82" spans="1:7" ht="15">
      <c r="A82" s="70" t="s">
        <v>32</v>
      </c>
      <c r="B82" s="73">
        <f>SUM(B30:B34)</f>
        <v>67500</v>
      </c>
      <c r="C82" s="73">
        <f>+B77*12</f>
        <v>162000</v>
      </c>
      <c r="D82" s="73">
        <f>+C82</f>
        <v>162000</v>
      </c>
      <c r="E82" s="73">
        <f>+D82</f>
        <v>162000</v>
      </c>
      <c r="F82" s="74">
        <f>+B77*7</f>
        <v>94500</v>
      </c>
      <c r="G82" s="12">
        <f>SUM(B82:F82)</f>
        <v>648000</v>
      </c>
    </row>
    <row r="83" spans="1:7">
      <c r="A83" s="70" t="s">
        <v>33</v>
      </c>
      <c r="B83" s="73">
        <f>-B82*0.3</f>
        <v>-20250</v>
      </c>
      <c r="C83" s="73">
        <f t="shared" ref="C83:F83" si="12">-C82*0.3</f>
        <v>-48600</v>
      </c>
      <c r="D83" s="73">
        <f t="shared" si="12"/>
        <v>-48600</v>
      </c>
      <c r="E83" s="73">
        <f t="shared" si="12"/>
        <v>-48600</v>
      </c>
      <c r="F83" s="74">
        <f t="shared" si="12"/>
        <v>-28350</v>
      </c>
    </row>
    <row r="84" spans="1:7" ht="15">
      <c r="A84" s="75" t="s">
        <v>34</v>
      </c>
      <c r="B84" s="76">
        <f>+B82+B83</f>
        <v>47250</v>
      </c>
      <c r="C84" s="76">
        <f t="shared" ref="C84:F84" si="13">+C82+C83</f>
        <v>113400</v>
      </c>
      <c r="D84" s="76">
        <f t="shared" si="13"/>
        <v>113400</v>
      </c>
      <c r="E84" s="76">
        <f t="shared" si="13"/>
        <v>113400</v>
      </c>
      <c r="F84" s="77">
        <f t="shared" si="13"/>
        <v>66150</v>
      </c>
    </row>
    <row r="85" spans="1:7">
      <c r="A85" s="70" t="s">
        <v>35</v>
      </c>
      <c r="B85" s="78"/>
      <c r="C85" s="78"/>
      <c r="D85" s="78"/>
      <c r="E85" s="78"/>
      <c r="F85" s="79"/>
    </row>
    <row r="86" spans="1:7">
      <c r="A86" s="80" t="s">
        <v>36</v>
      </c>
      <c r="B86" s="81">
        <f>+B116</f>
        <v>-8925</v>
      </c>
      <c r="C86" s="81">
        <f t="shared" ref="C86:F86" si="14">+C116</f>
        <v>-24420</v>
      </c>
      <c r="D86" s="81">
        <f t="shared" si="14"/>
        <v>-31620</v>
      </c>
      <c r="E86" s="81">
        <f t="shared" si="14"/>
        <v>-41820</v>
      </c>
      <c r="F86" s="82">
        <f t="shared" si="14"/>
        <v>-29295</v>
      </c>
    </row>
    <row r="87" spans="1:7" ht="15">
      <c r="A87" s="83" t="s">
        <v>37</v>
      </c>
      <c r="B87" s="84">
        <f>-SUM(F30:F34)</f>
        <v>-5250</v>
      </c>
      <c r="C87" s="73">
        <f>-SUM(F35:F46)</f>
        <v>-9600</v>
      </c>
      <c r="D87" s="73">
        <f>-SUM(F47:F58)</f>
        <v>-2400</v>
      </c>
      <c r="E87" s="73">
        <f>-SUM(F59:F70)</f>
        <v>7800</v>
      </c>
      <c r="F87" s="74">
        <f>-SUM(F71:F77)</f>
        <v>9450</v>
      </c>
      <c r="G87" s="36">
        <f>SUM(B87:F87)</f>
        <v>0</v>
      </c>
    </row>
    <row r="88" spans="1:7" ht="15.75" thickBot="1">
      <c r="A88" s="85" t="s">
        <v>38</v>
      </c>
      <c r="B88" s="86">
        <f>SUM(B84:B87)</f>
        <v>33075</v>
      </c>
      <c r="C88" s="86">
        <f t="shared" ref="C88:F88" si="15">SUM(C84:C87)</f>
        <v>79380</v>
      </c>
      <c r="D88" s="86">
        <f t="shared" si="15"/>
        <v>79380</v>
      </c>
      <c r="E88" s="86">
        <f t="shared" si="15"/>
        <v>79380</v>
      </c>
      <c r="F88" s="87">
        <f t="shared" si="15"/>
        <v>46305</v>
      </c>
    </row>
    <row r="90" spans="1:7" ht="15">
      <c r="A90" s="34" t="s">
        <v>46</v>
      </c>
      <c r="B90" s="35">
        <f>-(B86+B87)/B84</f>
        <v>0.3</v>
      </c>
      <c r="C90" s="35">
        <f t="shared" ref="C90:F90" si="16">-(C86+C87)/C84</f>
        <v>0.3</v>
      </c>
      <c r="D90" s="35">
        <f t="shared" si="16"/>
        <v>0.3</v>
      </c>
      <c r="E90" s="35">
        <f t="shared" si="16"/>
        <v>0.3</v>
      </c>
      <c r="F90" s="35">
        <f t="shared" si="16"/>
        <v>0.3</v>
      </c>
    </row>
    <row r="92" spans="1:7" ht="15">
      <c r="C92" s="13" t="s">
        <v>49</v>
      </c>
      <c r="D92" s="13" t="s">
        <v>50</v>
      </c>
      <c r="E92" s="13" t="s">
        <v>51</v>
      </c>
    </row>
    <row r="93" spans="1:7">
      <c r="A93" t="s">
        <v>47</v>
      </c>
      <c r="C93" s="3">
        <f>-B87</f>
        <v>5250</v>
      </c>
    </row>
    <row r="94" spans="1:7">
      <c r="A94" t="s">
        <v>48</v>
      </c>
      <c r="D94" s="3">
        <f>+C93</f>
        <v>5250</v>
      </c>
      <c r="E94" s="3">
        <f>+D94-C94</f>
        <v>5250</v>
      </c>
    </row>
    <row r="96" spans="1:7">
      <c r="A96" t="s">
        <v>47</v>
      </c>
      <c r="C96" s="3">
        <f>-C87</f>
        <v>9600</v>
      </c>
    </row>
    <row r="97" spans="1:6">
      <c r="A97" t="s">
        <v>48</v>
      </c>
      <c r="D97" s="3">
        <f>+C96</f>
        <v>9600</v>
      </c>
      <c r="E97" s="3">
        <f>+E94+D97-C97</f>
        <v>14850</v>
      </c>
    </row>
    <row r="98" spans="1:6">
      <c r="D98" s="3"/>
    </row>
    <row r="99" spans="1:6">
      <c r="A99" t="s">
        <v>47</v>
      </c>
      <c r="C99" s="3">
        <f>-D87</f>
        <v>2400</v>
      </c>
    </row>
    <row r="100" spans="1:6">
      <c r="A100" t="s">
        <v>48</v>
      </c>
      <c r="D100" s="3">
        <f>+C99</f>
        <v>2400</v>
      </c>
      <c r="E100" s="3">
        <f>+E97+D100-C100</f>
        <v>17250</v>
      </c>
    </row>
    <row r="102" spans="1:6">
      <c r="A102" t="s">
        <v>47</v>
      </c>
      <c r="C102" s="3"/>
      <c r="D102" s="3">
        <f>+C103</f>
        <v>7800</v>
      </c>
    </row>
    <row r="103" spans="1:6">
      <c r="A103" t="s">
        <v>48</v>
      </c>
      <c r="C103" s="3">
        <f>+E87</f>
        <v>7800</v>
      </c>
      <c r="D103" s="3"/>
      <c r="E103" s="3">
        <f>+E100+D103-C103</f>
        <v>9450</v>
      </c>
    </row>
    <row r="104" spans="1:6">
      <c r="C104" s="3"/>
      <c r="D104" s="3"/>
    </row>
    <row r="105" spans="1:6">
      <c r="A105" t="s">
        <v>47</v>
      </c>
      <c r="C105" s="3"/>
      <c r="D105" s="3">
        <f>+F87</f>
        <v>9450</v>
      </c>
    </row>
    <row r="106" spans="1:6">
      <c r="A106" t="s">
        <v>48</v>
      </c>
      <c r="C106" s="3">
        <f>+D105</f>
        <v>9450</v>
      </c>
      <c r="D106" s="3"/>
      <c r="E106" s="3">
        <f>+E103+D106-C106</f>
        <v>0</v>
      </c>
    </row>
    <row r="107" spans="1:6" ht="15" thickBot="1"/>
    <row r="108" spans="1:6">
      <c r="A108" s="38" t="s">
        <v>42</v>
      </c>
      <c r="B108" s="39"/>
      <c r="C108" s="39"/>
      <c r="D108" s="39"/>
      <c r="E108" s="39"/>
      <c r="F108" s="40"/>
    </row>
    <row r="109" spans="1:6" ht="15">
      <c r="A109" s="41"/>
      <c r="B109" s="42" t="s">
        <v>16</v>
      </c>
      <c r="C109" s="42" t="s">
        <v>17</v>
      </c>
      <c r="D109" s="42" t="s">
        <v>18</v>
      </c>
      <c r="E109" s="42" t="s">
        <v>19</v>
      </c>
      <c r="F109" s="43" t="s">
        <v>31</v>
      </c>
    </row>
    <row r="110" spans="1:6" ht="15">
      <c r="A110" s="44" t="s">
        <v>41</v>
      </c>
      <c r="B110" s="45">
        <f>+B84</f>
        <v>47250</v>
      </c>
      <c r="C110" s="45">
        <f>+C84</f>
        <v>113400</v>
      </c>
      <c r="D110" s="45">
        <f>+D84</f>
        <v>113400</v>
      </c>
      <c r="E110" s="45">
        <f>+E84</f>
        <v>113400</v>
      </c>
      <c r="F110" s="46">
        <f>+F84</f>
        <v>66150</v>
      </c>
    </row>
    <row r="111" spans="1:6">
      <c r="A111" s="41"/>
      <c r="B111" s="47"/>
      <c r="C111" s="47"/>
      <c r="D111" s="47"/>
      <c r="E111" s="47"/>
      <c r="F111" s="48"/>
    </row>
    <row r="112" spans="1:6" ht="15">
      <c r="A112" s="44" t="s">
        <v>43</v>
      </c>
      <c r="B112" s="49">
        <f>SUM(C30:C34)</f>
        <v>50000</v>
      </c>
      <c r="C112" s="49">
        <f>SUM(C35:C46)</f>
        <v>130000</v>
      </c>
      <c r="D112" s="49">
        <f>SUM(C47:C58)</f>
        <v>154000</v>
      </c>
      <c r="E112" s="49">
        <f>SUM(C59:C70)</f>
        <v>188000</v>
      </c>
      <c r="F112" s="50">
        <f>SUM(C71:C77)</f>
        <v>126000</v>
      </c>
    </row>
    <row r="113" spans="1:7" ht="15">
      <c r="A113" s="44" t="s">
        <v>44</v>
      </c>
      <c r="B113" s="47">
        <f>-B82</f>
        <v>-67500</v>
      </c>
      <c r="C113" s="47">
        <f>-C82</f>
        <v>-162000</v>
      </c>
      <c r="D113" s="47">
        <f>-D82</f>
        <v>-162000</v>
      </c>
      <c r="E113" s="47">
        <f>-E82</f>
        <v>-162000</v>
      </c>
      <c r="F113" s="48">
        <f>-F82</f>
        <v>-94500</v>
      </c>
      <c r="G113" s="3"/>
    </row>
    <row r="114" spans="1:7">
      <c r="A114" s="51"/>
      <c r="B114" s="52"/>
      <c r="C114" s="52"/>
      <c r="D114" s="52"/>
      <c r="E114" s="52"/>
      <c r="F114" s="53"/>
    </row>
    <row r="115" spans="1:7" ht="15">
      <c r="A115" s="44" t="s">
        <v>40</v>
      </c>
      <c r="B115" s="45">
        <f>SUM(B110:B113)</f>
        <v>29750</v>
      </c>
      <c r="C115" s="45">
        <f t="shared" ref="C115:F115" si="17">SUM(C110:C113)</f>
        <v>81400</v>
      </c>
      <c r="D115" s="45">
        <f t="shared" si="17"/>
        <v>105400</v>
      </c>
      <c r="E115" s="45">
        <f t="shared" si="17"/>
        <v>139400</v>
      </c>
      <c r="F115" s="46">
        <f t="shared" si="17"/>
        <v>97650</v>
      </c>
    </row>
    <row r="116" spans="1:7" ht="15.75" thickBot="1">
      <c r="A116" s="54" t="s">
        <v>45</v>
      </c>
      <c r="B116" s="55">
        <f>-+B115*$G$27</f>
        <v>-8925</v>
      </c>
      <c r="C116" s="55">
        <f>-+C115*$G$27</f>
        <v>-24420</v>
      </c>
      <c r="D116" s="55">
        <f>-+D115*$G$27</f>
        <v>-31620</v>
      </c>
      <c r="E116" s="55">
        <f>-+E115*$G$27</f>
        <v>-41820</v>
      </c>
      <c r="F116" s="56">
        <f>-+F115*$G$27</f>
        <v>-29295</v>
      </c>
    </row>
    <row r="119" spans="1:7">
      <c r="A119" t="s">
        <v>52</v>
      </c>
    </row>
    <row r="121" spans="1:7">
      <c r="A121" t="s">
        <v>53</v>
      </c>
      <c r="B121" s="37" t="s">
        <v>49</v>
      </c>
      <c r="C121" s="37" t="s">
        <v>50</v>
      </c>
      <c r="D121" s="37" t="s">
        <v>51</v>
      </c>
    </row>
    <row r="122" spans="1:7">
      <c r="A122" s="61" t="s">
        <v>55</v>
      </c>
      <c r="B122" s="58">
        <f>+B30</f>
        <v>13500</v>
      </c>
      <c r="C122" s="61"/>
    </row>
    <row r="123" spans="1:7">
      <c r="A123" s="59" t="s">
        <v>56</v>
      </c>
      <c r="B123" s="59"/>
      <c r="C123" s="60">
        <f>+B122-C124</f>
        <v>3500</v>
      </c>
      <c r="D123" s="3">
        <f>+C123</f>
        <v>3500</v>
      </c>
    </row>
    <row r="124" spans="1:7">
      <c r="A124" s="61" t="s">
        <v>54</v>
      </c>
      <c r="B124" s="61"/>
      <c r="C124" s="58">
        <f>+C30</f>
        <v>10000</v>
      </c>
    </row>
    <row r="126" spans="1:7">
      <c r="A126" t="s">
        <v>57</v>
      </c>
      <c r="B126" s="37" t="s">
        <v>49</v>
      </c>
      <c r="C126" s="37" t="s">
        <v>50</v>
      </c>
    </row>
    <row r="127" spans="1:7">
      <c r="A127" t="s">
        <v>55</v>
      </c>
      <c r="B127" s="3">
        <f>+B35</f>
        <v>13500</v>
      </c>
    </row>
    <row r="128" spans="1:7">
      <c r="A128" s="59" t="s">
        <v>56</v>
      </c>
      <c r="B128" s="59"/>
      <c r="C128" s="60">
        <f>+B127-C129</f>
        <v>3500</v>
      </c>
      <c r="D128" s="60">
        <f>+D123+C128</f>
        <v>7000</v>
      </c>
    </row>
    <row r="129" spans="1:4">
      <c r="A129" t="s">
        <v>54</v>
      </c>
      <c r="C129" s="3">
        <f>+C124</f>
        <v>10000</v>
      </c>
      <c r="D129" s="59"/>
    </row>
    <row r="130" spans="1:4">
      <c r="D130" s="59"/>
    </row>
    <row r="131" spans="1:4">
      <c r="A131" t="s">
        <v>58</v>
      </c>
      <c r="B131" s="37" t="s">
        <v>49</v>
      </c>
      <c r="C131" s="37" t="s">
        <v>50</v>
      </c>
      <c r="D131" s="59"/>
    </row>
    <row r="132" spans="1:4">
      <c r="A132" t="s">
        <v>55</v>
      </c>
      <c r="B132" s="3">
        <f>+B40</f>
        <v>13500</v>
      </c>
      <c r="D132" s="59"/>
    </row>
    <row r="133" spans="1:4">
      <c r="A133" s="59" t="s">
        <v>56</v>
      </c>
      <c r="B133" s="59"/>
      <c r="C133" s="60">
        <f>+B132-C134</f>
        <v>3500</v>
      </c>
      <c r="D133" s="60">
        <f>+D128+C133</f>
        <v>10500</v>
      </c>
    </row>
    <row r="134" spans="1:4">
      <c r="A134" t="s">
        <v>54</v>
      </c>
      <c r="C134" s="3">
        <f>+C129</f>
        <v>10000</v>
      </c>
      <c r="D134" s="59"/>
    </row>
    <row r="135" spans="1:4">
      <c r="D135" s="59"/>
    </row>
    <row r="136" spans="1:4">
      <c r="A136" t="s">
        <v>59</v>
      </c>
      <c r="B136" s="37" t="s">
        <v>49</v>
      </c>
      <c r="C136" s="37" t="s">
        <v>50</v>
      </c>
      <c r="D136" s="59"/>
    </row>
    <row r="137" spans="1:4">
      <c r="A137" t="s">
        <v>55</v>
      </c>
      <c r="B137" s="3">
        <f>+B45</f>
        <v>13500</v>
      </c>
      <c r="D137" s="59"/>
    </row>
    <row r="138" spans="1:4">
      <c r="A138" s="59" t="s">
        <v>56</v>
      </c>
      <c r="B138" s="59"/>
      <c r="C138" s="60">
        <f>+B137-C139</f>
        <v>3500</v>
      </c>
      <c r="D138" s="60">
        <f>+D133+C138</f>
        <v>14000</v>
      </c>
    </row>
    <row r="139" spans="1:4">
      <c r="A139" t="s">
        <v>54</v>
      </c>
      <c r="C139" s="3">
        <f>+C134</f>
        <v>10000</v>
      </c>
      <c r="D139" s="59"/>
    </row>
    <row r="140" spans="1:4">
      <c r="D140" s="59"/>
    </row>
    <row r="141" spans="1:4">
      <c r="A141" t="s">
        <v>60</v>
      </c>
      <c r="B141" s="37" t="s">
        <v>49</v>
      </c>
      <c r="C141" s="37" t="s">
        <v>50</v>
      </c>
      <c r="D141" s="59"/>
    </row>
    <row r="142" spans="1:4">
      <c r="A142" t="s">
        <v>55</v>
      </c>
      <c r="B142" s="3">
        <f>+B50</f>
        <v>13500</v>
      </c>
      <c r="D142" s="59"/>
    </row>
    <row r="143" spans="1:4">
      <c r="A143" s="62" t="s">
        <v>56</v>
      </c>
      <c r="B143" s="62"/>
      <c r="C143" s="63">
        <f>+B142-C144</f>
        <v>3500</v>
      </c>
      <c r="D143" s="60">
        <f>+D138+C143</f>
        <v>17500</v>
      </c>
    </row>
    <row r="144" spans="1:4">
      <c r="A144" t="s">
        <v>54</v>
      </c>
      <c r="C144" s="3">
        <f>+C139</f>
        <v>10000</v>
      </c>
    </row>
    <row r="147" spans="1:5">
      <c r="A147" s="65"/>
      <c r="B147" s="66" t="s">
        <v>61</v>
      </c>
      <c r="C147" s="66" t="s">
        <v>62</v>
      </c>
      <c r="D147" s="66" t="s">
        <v>63</v>
      </c>
      <c r="E147" s="66" t="s">
        <v>64</v>
      </c>
    </row>
    <row r="148" spans="1:5">
      <c r="A148" s="59" t="s">
        <v>56</v>
      </c>
      <c r="B148" s="3">
        <f>+D143</f>
        <v>17500</v>
      </c>
      <c r="C148">
        <v>0</v>
      </c>
      <c r="D148" s="3">
        <f>+B148-C148</f>
        <v>17500</v>
      </c>
      <c r="E148" s="29">
        <f>+D148*0.3</f>
        <v>5250</v>
      </c>
    </row>
    <row r="150" spans="1:5" ht="15">
      <c r="A150" s="1" t="s">
        <v>65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B536-C0D6-4964-8200-14BB484118D7}">
  <dimension ref="A1:L161"/>
  <sheetViews>
    <sheetView zoomScale="140" zoomScaleNormal="140" workbookViewId="0">
      <pane ySplit="3" topLeftCell="A141" activePane="bottomLeft" state="frozen"/>
      <selection pane="bottomLeft" activeCell="L1" sqref="A1:L1048576"/>
    </sheetView>
  </sheetViews>
  <sheetFormatPr baseColWidth="10" defaultRowHeight="12.75"/>
  <cols>
    <col min="1" max="1" width="4.125" style="89" customWidth="1"/>
    <col min="2" max="16384" width="11" style="89"/>
  </cols>
  <sheetData>
    <row r="1" spans="1:12" s="4" customFormat="1" ht="23.2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90" customFormat="1">
      <c r="A3" s="88" t="s">
        <v>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>
      <c r="A4" s="89" t="s">
        <v>4</v>
      </c>
      <c r="C4" s="89">
        <v>60</v>
      </c>
      <c r="D4" s="89" t="s">
        <v>5</v>
      </c>
      <c r="G4" s="91" t="s">
        <v>49</v>
      </c>
      <c r="H4" s="91" t="s">
        <v>50</v>
      </c>
    </row>
    <row r="5" spans="1:12">
      <c r="A5" s="89" t="s">
        <v>67</v>
      </c>
      <c r="C5" s="92">
        <v>100000</v>
      </c>
      <c r="D5" s="89" t="s">
        <v>68</v>
      </c>
      <c r="E5" s="93" t="s">
        <v>71</v>
      </c>
      <c r="F5" s="93"/>
      <c r="G5" s="94">
        <f>+C7</f>
        <v>4495503.8406224037</v>
      </c>
      <c r="H5" s="93"/>
    </row>
    <row r="6" spans="1:12">
      <c r="A6" s="89" t="s">
        <v>69</v>
      </c>
      <c r="C6" s="95">
        <v>0.01</v>
      </c>
      <c r="E6" s="93" t="s">
        <v>72</v>
      </c>
      <c r="F6" s="93"/>
      <c r="G6" s="93"/>
      <c r="H6" s="94">
        <f>+G5</f>
        <v>4495503.8406224037</v>
      </c>
    </row>
    <row r="7" spans="1:12">
      <c r="A7" s="89" t="s">
        <v>70</v>
      </c>
      <c r="C7" s="92">
        <f>-PV(C6,C4,C5,0,0)</f>
        <v>4495503.8406224037</v>
      </c>
    </row>
    <row r="8" spans="1:12">
      <c r="B8" s="96" t="s">
        <v>78</v>
      </c>
      <c r="F8" s="96" t="s">
        <v>79</v>
      </c>
    </row>
    <row r="9" spans="1:12">
      <c r="B9" s="97" t="s">
        <v>73</v>
      </c>
      <c r="C9" s="97" t="s">
        <v>74</v>
      </c>
      <c r="D9" s="97" t="s">
        <v>75</v>
      </c>
      <c r="E9" s="97" t="s">
        <v>76</v>
      </c>
      <c r="F9" s="98" t="s">
        <v>73</v>
      </c>
      <c r="G9" s="98" t="s">
        <v>77</v>
      </c>
      <c r="H9" s="98" t="s">
        <v>76</v>
      </c>
    </row>
    <row r="10" spans="1:12">
      <c r="A10" s="89">
        <v>1</v>
      </c>
      <c r="B10" s="92">
        <f>+H6</f>
        <v>4495503.8406224037</v>
      </c>
      <c r="C10" s="92">
        <f t="shared" ref="C10:C41" si="0">+B10*$C$6</f>
        <v>44955.038406224041</v>
      </c>
      <c r="D10" s="92">
        <f>-C5</f>
        <v>-100000</v>
      </c>
      <c r="E10" s="92">
        <f>+B10+C10+D10</f>
        <v>4440458.8790286276</v>
      </c>
      <c r="F10" s="92">
        <v>0</v>
      </c>
      <c r="G10" s="92">
        <f>+G5/60</f>
        <v>74925.064010373389</v>
      </c>
      <c r="H10" s="92">
        <f>+F10+G10</f>
        <v>74925.064010373389</v>
      </c>
    </row>
    <row r="11" spans="1:12">
      <c r="A11" s="89">
        <f>+A10+1</f>
        <v>2</v>
      </c>
      <c r="B11" s="92">
        <f>+E10</f>
        <v>4440458.8790286276</v>
      </c>
      <c r="C11" s="92">
        <f t="shared" si="0"/>
        <v>44404.588790286274</v>
      </c>
      <c r="D11" s="92">
        <f>+D10</f>
        <v>-100000</v>
      </c>
      <c r="E11" s="92">
        <f>+B11+C11+D11</f>
        <v>4384863.467818914</v>
      </c>
      <c r="F11" s="92">
        <f>+H10</f>
        <v>74925.064010373389</v>
      </c>
      <c r="G11" s="92">
        <f>+G10</f>
        <v>74925.064010373389</v>
      </c>
      <c r="H11" s="92">
        <f>+F11+G11</f>
        <v>149850.12802074678</v>
      </c>
    </row>
    <row r="12" spans="1:12">
      <c r="A12" s="89">
        <f t="shared" ref="A12:A69" si="1">+A11+1</f>
        <v>3</v>
      </c>
      <c r="B12" s="92">
        <f>+E11</f>
        <v>4384863.467818914</v>
      </c>
      <c r="C12" s="92">
        <f t="shared" si="0"/>
        <v>43848.634678189141</v>
      </c>
      <c r="D12" s="92">
        <f>+D11</f>
        <v>-100000</v>
      </c>
      <c r="E12" s="92">
        <f>+B12+C12+D12</f>
        <v>4328712.1024971027</v>
      </c>
      <c r="F12" s="92">
        <f t="shared" ref="F12:F21" si="2">+H11</f>
        <v>149850.12802074678</v>
      </c>
      <c r="G12" s="92">
        <f t="shared" ref="G12:G21" si="3">+G11</f>
        <v>74925.064010373389</v>
      </c>
      <c r="H12" s="92">
        <f t="shared" ref="H12:H21" si="4">+F12+G12</f>
        <v>224775.19203112018</v>
      </c>
    </row>
    <row r="13" spans="1:12">
      <c r="A13" s="89">
        <f t="shared" si="1"/>
        <v>4</v>
      </c>
      <c r="B13" s="92">
        <f t="shared" ref="B13:B14" si="5">+E12</f>
        <v>4328712.1024971027</v>
      </c>
      <c r="C13" s="92">
        <f t="shared" si="0"/>
        <v>43287.121024971028</v>
      </c>
      <c r="D13" s="92">
        <f t="shared" ref="D13:D14" si="6">+D12</f>
        <v>-100000</v>
      </c>
      <c r="E13" s="92">
        <f t="shared" ref="E13:E14" si="7">+B13+C13+D13</f>
        <v>4271999.2235220736</v>
      </c>
      <c r="F13" s="92">
        <f t="shared" si="2"/>
        <v>224775.19203112018</v>
      </c>
      <c r="G13" s="92">
        <f t="shared" si="3"/>
        <v>74925.064010373389</v>
      </c>
      <c r="H13" s="92">
        <f t="shared" si="4"/>
        <v>299700.25604149356</v>
      </c>
    </row>
    <row r="14" spans="1:12">
      <c r="A14" s="89">
        <f t="shared" si="1"/>
        <v>5</v>
      </c>
      <c r="B14" s="92">
        <f t="shared" si="5"/>
        <v>4271999.2235220736</v>
      </c>
      <c r="C14" s="92">
        <f t="shared" si="0"/>
        <v>42719.992235220736</v>
      </c>
      <c r="D14" s="92">
        <f t="shared" si="6"/>
        <v>-100000</v>
      </c>
      <c r="E14" s="92">
        <f t="shared" si="7"/>
        <v>4214719.2157572946</v>
      </c>
      <c r="F14" s="92">
        <f t="shared" si="2"/>
        <v>299700.25604149356</v>
      </c>
      <c r="G14" s="92">
        <f t="shared" si="3"/>
        <v>74925.064010373389</v>
      </c>
      <c r="H14" s="92">
        <f t="shared" si="4"/>
        <v>374625.32005186693</v>
      </c>
    </row>
    <row r="15" spans="1:12">
      <c r="A15" s="89">
        <f t="shared" si="1"/>
        <v>6</v>
      </c>
      <c r="B15" s="92">
        <f t="shared" ref="B15:B22" si="8">+E14</f>
        <v>4214719.2157572946</v>
      </c>
      <c r="C15" s="92">
        <f t="shared" si="0"/>
        <v>42147.192157572943</v>
      </c>
      <c r="D15" s="92">
        <f t="shared" ref="D15:D22" si="9">+D14</f>
        <v>-100000</v>
      </c>
      <c r="E15" s="92">
        <f t="shared" ref="E15:E22" si="10">+B15+C15+D15</f>
        <v>4156866.4079148676</v>
      </c>
      <c r="F15" s="92">
        <f t="shared" si="2"/>
        <v>374625.32005186693</v>
      </c>
      <c r="G15" s="92">
        <f t="shared" si="3"/>
        <v>74925.064010373389</v>
      </c>
      <c r="H15" s="92">
        <f t="shared" si="4"/>
        <v>449550.38406224031</v>
      </c>
    </row>
    <row r="16" spans="1:12">
      <c r="A16" s="89">
        <f t="shared" si="1"/>
        <v>7</v>
      </c>
      <c r="B16" s="92">
        <f t="shared" si="8"/>
        <v>4156866.4079148676</v>
      </c>
      <c r="C16" s="92">
        <f t="shared" si="0"/>
        <v>41568.664079148679</v>
      </c>
      <c r="D16" s="92">
        <f t="shared" si="9"/>
        <v>-100000</v>
      </c>
      <c r="E16" s="92">
        <f t="shared" si="10"/>
        <v>4098435.0719940159</v>
      </c>
      <c r="F16" s="92">
        <f t="shared" si="2"/>
        <v>449550.38406224031</v>
      </c>
      <c r="G16" s="92">
        <f t="shared" si="3"/>
        <v>74925.064010373389</v>
      </c>
      <c r="H16" s="92">
        <f t="shared" si="4"/>
        <v>524475.44807261368</v>
      </c>
    </row>
    <row r="17" spans="1:8">
      <c r="A17" s="89">
        <f t="shared" si="1"/>
        <v>8</v>
      </c>
      <c r="B17" s="92">
        <f t="shared" si="8"/>
        <v>4098435.0719940159</v>
      </c>
      <c r="C17" s="92">
        <f t="shared" si="0"/>
        <v>40984.350719940157</v>
      </c>
      <c r="D17" s="92">
        <f t="shared" si="9"/>
        <v>-100000</v>
      </c>
      <c r="E17" s="92">
        <f t="shared" si="10"/>
        <v>4039419.4227139563</v>
      </c>
      <c r="F17" s="92">
        <f t="shared" si="2"/>
        <v>524475.44807261368</v>
      </c>
      <c r="G17" s="92">
        <f t="shared" si="3"/>
        <v>74925.064010373389</v>
      </c>
      <c r="H17" s="92">
        <f t="shared" si="4"/>
        <v>599400.51208298712</v>
      </c>
    </row>
    <row r="18" spans="1:8">
      <c r="A18" s="89">
        <f t="shared" si="1"/>
        <v>9</v>
      </c>
      <c r="B18" s="92">
        <f t="shared" si="8"/>
        <v>4039419.4227139563</v>
      </c>
      <c r="C18" s="92">
        <f t="shared" si="0"/>
        <v>40394.194227139567</v>
      </c>
      <c r="D18" s="92">
        <f t="shared" si="9"/>
        <v>-100000</v>
      </c>
      <c r="E18" s="92">
        <f t="shared" si="10"/>
        <v>3979813.6169410958</v>
      </c>
      <c r="F18" s="92">
        <f t="shared" si="2"/>
        <v>599400.51208298712</v>
      </c>
      <c r="G18" s="92">
        <f t="shared" si="3"/>
        <v>74925.064010373389</v>
      </c>
      <c r="H18" s="92">
        <f t="shared" si="4"/>
        <v>674325.57609336055</v>
      </c>
    </row>
    <row r="19" spans="1:8">
      <c r="A19" s="89">
        <f t="shared" si="1"/>
        <v>10</v>
      </c>
      <c r="B19" s="92">
        <f t="shared" si="8"/>
        <v>3979813.6169410958</v>
      </c>
      <c r="C19" s="92">
        <f t="shared" si="0"/>
        <v>39798.136169410958</v>
      </c>
      <c r="D19" s="92">
        <f t="shared" si="9"/>
        <v>-100000</v>
      </c>
      <c r="E19" s="92">
        <f t="shared" si="10"/>
        <v>3919611.7531105066</v>
      </c>
      <c r="F19" s="92">
        <f t="shared" si="2"/>
        <v>674325.57609336055</v>
      </c>
      <c r="G19" s="92">
        <f t="shared" si="3"/>
        <v>74925.064010373389</v>
      </c>
      <c r="H19" s="92">
        <f t="shared" si="4"/>
        <v>749250.64010373398</v>
      </c>
    </row>
    <row r="20" spans="1:8">
      <c r="A20" s="89">
        <f t="shared" si="1"/>
        <v>11</v>
      </c>
      <c r="B20" s="92">
        <f t="shared" si="8"/>
        <v>3919611.7531105066</v>
      </c>
      <c r="C20" s="92">
        <f t="shared" si="0"/>
        <v>39196.117531105068</v>
      </c>
      <c r="D20" s="92">
        <f t="shared" si="9"/>
        <v>-100000</v>
      </c>
      <c r="E20" s="92">
        <f t="shared" si="10"/>
        <v>3858807.8706416115</v>
      </c>
      <c r="F20" s="92">
        <f t="shared" si="2"/>
        <v>749250.64010373398</v>
      </c>
      <c r="G20" s="92">
        <f t="shared" si="3"/>
        <v>74925.064010373389</v>
      </c>
      <c r="H20" s="92">
        <f t="shared" si="4"/>
        <v>824175.70411410742</v>
      </c>
    </row>
    <row r="21" spans="1:8">
      <c r="A21" s="89">
        <f t="shared" si="1"/>
        <v>12</v>
      </c>
      <c r="B21" s="92">
        <f t="shared" si="8"/>
        <v>3858807.8706416115</v>
      </c>
      <c r="C21" s="92">
        <f t="shared" si="0"/>
        <v>38588.07870641612</v>
      </c>
      <c r="D21" s="92">
        <f t="shared" si="9"/>
        <v>-100000</v>
      </c>
      <c r="E21" s="92">
        <f t="shared" si="10"/>
        <v>3797395.9493480278</v>
      </c>
      <c r="F21" s="92">
        <f t="shared" si="2"/>
        <v>824175.70411410742</v>
      </c>
      <c r="G21" s="92">
        <f t="shared" si="3"/>
        <v>74925.064010373389</v>
      </c>
      <c r="H21" s="92">
        <f t="shared" si="4"/>
        <v>899100.76812448085</v>
      </c>
    </row>
    <row r="22" spans="1:8">
      <c r="A22" s="89">
        <f t="shared" si="1"/>
        <v>13</v>
      </c>
      <c r="B22" s="92">
        <f t="shared" si="8"/>
        <v>3797395.9493480278</v>
      </c>
      <c r="C22" s="92">
        <f t="shared" si="0"/>
        <v>37973.959493480281</v>
      </c>
      <c r="D22" s="92">
        <f t="shared" si="9"/>
        <v>-100000</v>
      </c>
      <c r="E22" s="92">
        <f t="shared" si="10"/>
        <v>3735369.908841508</v>
      </c>
      <c r="F22" s="92">
        <f t="shared" ref="F22:F69" si="11">+H21</f>
        <v>899100.76812448085</v>
      </c>
      <c r="G22" s="92">
        <f t="shared" ref="G22:G69" si="12">+G21</f>
        <v>74925.064010373389</v>
      </c>
      <c r="H22" s="92">
        <f t="shared" ref="H22:H69" si="13">+F22+G22</f>
        <v>974025.83213485428</v>
      </c>
    </row>
    <row r="23" spans="1:8">
      <c r="A23" s="89">
        <f t="shared" si="1"/>
        <v>14</v>
      </c>
      <c r="B23" s="92">
        <f t="shared" ref="B23:B69" si="14">+E22</f>
        <v>3735369.908841508</v>
      </c>
      <c r="C23" s="92">
        <f t="shared" si="0"/>
        <v>37353.69908841508</v>
      </c>
      <c r="D23" s="92">
        <f t="shared" ref="D23:D69" si="15">+D22</f>
        <v>-100000</v>
      </c>
      <c r="E23" s="92">
        <f t="shared" ref="E23:E69" si="16">+B23+C23+D23</f>
        <v>3672723.6079299231</v>
      </c>
      <c r="F23" s="92">
        <f t="shared" si="11"/>
        <v>974025.83213485428</v>
      </c>
      <c r="G23" s="92">
        <f t="shared" si="12"/>
        <v>74925.064010373389</v>
      </c>
      <c r="H23" s="92">
        <f t="shared" si="13"/>
        <v>1048950.8961452276</v>
      </c>
    </row>
    <row r="24" spans="1:8">
      <c r="A24" s="89">
        <f t="shared" si="1"/>
        <v>15</v>
      </c>
      <c r="B24" s="92">
        <f t="shared" si="14"/>
        <v>3672723.6079299231</v>
      </c>
      <c r="C24" s="92">
        <f t="shared" si="0"/>
        <v>36727.236079299233</v>
      </c>
      <c r="D24" s="92">
        <f t="shared" si="15"/>
        <v>-100000</v>
      </c>
      <c r="E24" s="92">
        <f t="shared" si="16"/>
        <v>3609450.8440092225</v>
      </c>
      <c r="F24" s="92">
        <f t="shared" si="11"/>
        <v>1048950.8961452276</v>
      </c>
      <c r="G24" s="92">
        <f t="shared" si="12"/>
        <v>74925.064010373389</v>
      </c>
      <c r="H24" s="92">
        <f t="shared" si="13"/>
        <v>1123875.9601556009</v>
      </c>
    </row>
    <row r="25" spans="1:8">
      <c r="A25" s="89">
        <f t="shared" si="1"/>
        <v>16</v>
      </c>
      <c r="B25" s="92">
        <f t="shared" si="14"/>
        <v>3609450.8440092225</v>
      </c>
      <c r="C25" s="92">
        <f t="shared" si="0"/>
        <v>36094.508440092228</v>
      </c>
      <c r="D25" s="92">
        <f t="shared" si="15"/>
        <v>-100000</v>
      </c>
      <c r="E25" s="92">
        <f t="shared" si="16"/>
        <v>3545545.3524493147</v>
      </c>
      <c r="F25" s="92">
        <f t="shared" si="11"/>
        <v>1123875.9601556009</v>
      </c>
      <c r="G25" s="92">
        <f t="shared" si="12"/>
        <v>74925.064010373389</v>
      </c>
      <c r="H25" s="92">
        <f t="shared" si="13"/>
        <v>1198801.0241659742</v>
      </c>
    </row>
    <row r="26" spans="1:8">
      <c r="A26" s="89">
        <f t="shared" si="1"/>
        <v>17</v>
      </c>
      <c r="B26" s="92">
        <f t="shared" si="14"/>
        <v>3545545.3524493147</v>
      </c>
      <c r="C26" s="92">
        <f t="shared" si="0"/>
        <v>35455.453524493147</v>
      </c>
      <c r="D26" s="92">
        <f t="shared" si="15"/>
        <v>-100000</v>
      </c>
      <c r="E26" s="92">
        <f t="shared" si="16"/>
        <v>3481000.8059738078</v>
      </c>
      <c r="F26" s="92">
        <f t="shared" si="11"/>
        <v>1198801.0241659742</v>
      </c>
      <c r="G26" s="92">
        <f t="shared" si="12"/>
        <v>74925.064010373389</v>
      </c>
      <c r="H26" s="92">
        <f t="shared" si="13"/>
        <v>1273726.0881763475</v>
      </c>
    </row>
    <row r="27" spans="1:8">
      <c r="A27" s="89">
        <f t="shared" si="1"/>
        <v>18</v>
      </c>
      <c r="B27" s="92">
        <f t="shared" si="14"/>
        <v>3481000.8059738078</v>
      </c>
      <c r="C27" s="92">
        <f t="shared" si="0"/>
        <v>34810.00805973808</v>
      </c>
      <c r="D27" s="92">
        <f t="shared" si="15"/>
        <v>-100000</v>
      </c>
      <c r="E27" s="92">
        <f t="shared" si="16"/>
        <v>3415810.814033546</v>
      </c>
      <c r="F27" s="92">
        <f t="shared" si="11"/>
        <v>1273726.0881763475</v>
      </c>
      <c r="G27" s="92">
        <f t="shared" si="12"/>
        <v>74925.064010373389</v>
      </c>
      <c r="H27" s="92">
        <f t="shared" si="13"/>
        <v>1348651.1521867209</v>
      </c>
    </row>
    <row r="28" spans="1:8">
      <c r="A28" s="89">
        <f t="shared" si="1"/>
        <v>19</v>
      </c>
      <c r="B28" s="92">
        <f t="shared" si="14"/>
        <v>3415810.814033546</v>
      </c>
      <c r="C28" s="92">
        <f t="shared" si="0"/>
        <v>34158.108140335462</v>
      </c>
      <c r="D28" s="92">
        <f t="shared" si="15"/>
        <v>-100000</v>
      </c>
      <c r="E28" s="92">
        <f t="shared" si="16"/>
        <v>3349968.9221738814</v>
      </c>
      <c r="F28" s="92">
        <f t="shared" si="11"/>
        <v>1348651.1521867209</v>
      </c>
      <c r="G28" s="92">
        <f t="shared" si="12"/>
        <v>74925.064010373389</v>
      </c>
      <c r="H28" s="92">
        <f t="shared" si="13"/>
        <v>1423576.2161970942</v>
      </c>
    </row>
    <row r="29" spans="1:8">
      <c r="A29" s="89">
        <f t="shared" si="1"/>
        <v>20</v>
      </c>
      <c r="B29" s="92">
        <f t="shared" si="14"/>
        <v>3349968.9221738814</v>
      </c>
      <c r="C29" s="92">
        <f t="shared" si="0"/>
        <v>33499.689221738816</v>
      </c>
      <c r="D29" s="92">
        <f t="shared" si="15"/>
        <v>-100000</v>
      </c>
      <c r="E29" s="92">
        <f t="shared" si="16"/>
        <v>3283468.6113956203</v>
      </c>
      <c r="F29" s="92">
        <f t="shared" si="11"/>
        <v>1423576.2161970942</v>
      </c>
      <c r="G29" s="92">
        <f t="shared" si="12"/>
        <v>74925.064010373389</v>
      </c>
      <c r="H29" s="92">
        <f t="shared" si="13"/>
        <v>1498501.2802074675</v>
      </c>
    </row>
    <row r="30" spans="1:8">
      <c r="A30" s="89">
        <f t="shared" si="1"/>
        <v>21</v>
      </c>
      <c r="B30" s="92">
        <f t="shared" si="14"/>
        <v>3283468.6113956203</v>
      </c>
      <c r="C30" s="92">
        <f t="shared" si="0"/>
        <v>32834.686113956202</v>
      </c>
      <c r="D30" s="92">
        <f t="shared" si="15"/>
        <v>-100000</v>
      </c>
      <c r="E30" s="92">
        <f t="shared" si="16"/>
        <v>3216303.2975095767</v>
      </c>
      <c r="F30" s="92">
        <f t="shared" si="11"/>
        <v>1498501.2802074675</v>
      </c>
      <c r="G30" s="92">
        <f t="shared" si="12"/>
        <v>74925.064010373389</v>
      </c>
      <c r="H30" s="92">
        <f t="shared" si="13"/>
        <v>1573426.3442178408</v>
      </c>
    </row>
    <row r="31" spans="1:8">
      <c r="A31" s="89">
        <f t="shared" si="1"/>
        <v>22</v>
      </c>
      <c r="B31" s="92">
        <f t="shared" si="14"/>
        <v>3216303.2975095767</v>
      </c>
      <c r="C31" s="92">
        <f t="shared" si="0"/>
        <v>32163.032975095768</v>
      </c>
      <c r="D31" s="92">
        <f t="shared" si="15"/>
        <v>-100000</v>
      </c>
      <c r="E31" s="92">
        <f t="shared" si="16"/>
        <v>3148466.3304846724</v>
      </c>
      <c r="F31" s="92">
        <f t="shared" si="11"/>
        <v>1573426.3442178408</v>
      </c>
      <c r="G31" s="92">
        <f t="shared" si="12"/>
        <v>74925.064010373389</v>
      </c>
      <c r="H31" s="92">
        <f t="shared" si="13"/>
        <v>1648351.4082282141</v>
      </c>
    </row>
    <row r="32" spans="1:8">
      <c r="A32" s="89">
        <f t="shared" si="1"/>
        <v>23</v>
      </c>
      <c r="B32" s="92">
        <f t="shared" si="14"/>
        <v>3148466.3304846724</v>
      </c>
      <c r="C32" s="92">
        <f t="shared" si="0"/>
        <v>31484.663304846727</v>
      </c>
      <c r="D32" s="92">
        <f t="shared" si="15"/>
        <v>-100000</v>
      </c>
      <c r="E32" s="92">
        <f t="shared" si="16"/>
        <v>3079950.9937895192</v>
      </c>
      <c r="F32" s="92">
        <f t="shared" si="11"/>
        <v>1648351.4082282141</v>
      </c>
      <c r="G32" s="92">
        <f t="shared" si="12"/>
        <v>74925.064010373389</v>
      </c>
      <c r="H32" s="92">
        <f t="shared" si="13"/>
        <v>1723276.4722385874</v>
      </c>
    </row>
    <row r="33" spans="1:8">
      <c r="A33" s="89">
        <f t="shared" si="1"/>
        <v>24</v>
      </c>
      <c r="B33" s="92">
        <f t="shared" si="14"/>
        <v>3079950.9937895192</v>
      </c>
      <c r="C33" s="92">
        <f t="shared" si="0"/>
        <v>30799.509937895193</v>
      </c>
      <c r="D33" s="92">
        <f t="shared" si="15"/>
        <v>-100000</v>
      </c>
      <c r="E33" s="92">
        <f t="shared" si="16"/>
        <v>3010750.5037274142</v>
      </c>
      <c r="F33" s="92">
        <f t="shared" si="11"/>
        <v>1723276.4722385874</v>
      </c>
      <c r="G33" s="92">
        <f t="shared" si="12"/>
        <v>74925.064010373389</v>
      </c>
      <c r="H33" s="92">
        <f t="shared" si="13"/>
        <v>1798201.5362489608</v>
      </c>
    </row>
    <row r="34" spans="1:8">
      <c r="A34" s="89">
        <f t="shared" si="1"/>
        <v>25</v>
      </c>
      <c r="B34" s="92">
        <f t="shared" si="14"/>
        <v>3010750.5037274142</v>
      </c>
      <c r="C34" s="92">
        <f t="shared" si="0"/>
        <v>30107.505037274143</v>
      </c>
      <c r="D34" s="92">
        <f t="shared" si="15"/>
        <v>-100000</v>
      </c>
      <c r="E34" s="92">
        <f t="shared" si="16"/>
        <v>2940858.0087646884</v>
      </c>
      <c r="F34" s="92">
        <f t="shared" si="11"/>
        <v>1798201.5362489608</v>
      </c>
      <c r="G34" s="92">
        <f t="shared" si="12"/>
        <v>74925.064010373389</v>
      </c>
      <c r="H34" s="92">
        <f t="shared" si="13"/>
        <v>1873126.6002593341</v>
      </c>
    </row>
    <row r="35" spans="1:8">
      <c r="A35" s="89">
        <f t="shared" si="1"/>
        <v>26</v>
      </c>
      <c r="B35" s="92">
        <f t="shared" si="14"/>
        <v>2940858.0087646884</v>
      </c>
      <c r="C35" s="92">
        <f t="shared" si="0"/>
        <v>29408.580087646886</v>
      </c>
      <c r="D35" s="92">
        <f t="shared" si="15"/>
        <v>-100000</v>
      </c>
      <c r="E35" s="92">
        <f t="shared" si="16"/>
        <v>2870266.5888523352</v>
      </c>
      <c r="F35" s="92">
        <f t="shared" si="11"/>
        <v>1873126.6002593341</v>
      </c>
      <c r="G35" s="92">
        <f t="shared" si="12"/>
        <v>74925.064010373389</v>
      </c>
      <c r="H35" s="92">
        <f t="shared" si="13"/>
        <v>1948051.6642697074</v>
      </c>
    </row>
    <row r="36" spans="1:8">
      <c r="A36" s="89">
        <f t="shared" si="1"/>
        <v>27</v>
      </c>
      <c r="B36" s="92">
        <f t="shared" si="14"/>
        <v>2870266.5888523352</v>
      </c>
      <c r="C36" s="92">
        <f t="shared" si="0"/>
        <v>28702.665888523352</v>
      </c>
      <c r="D36" s="92">
        <f t="shared" si="15"/>
        <v>-100000</v>
      </c>
      <c r="E36" s="92">
        <f t="shared" si="16"/>
        <v>2798969.2547408585</v>
      </c>
      <c r="F36" s="92">
        <f t="shared" si="11"/>
        <v>1948051.6642697074</v>
      </c>
      <c r="G36" s="92">
        <f t="shared" si="12"/>
        <v>74925.064010373389</v>
      </c>
      <c r="H36" s="92">
        <f t="shared" si="13"/>
        <v>2022976.7282800807</v>
      </c>
    </row>
    <row r="37" spans="1:8">
      <c r="A37" s="89">
        <f t="shared" si="1"/>
        <v>28</v>
      </c>
      <c r="B37" s="92">
        <f t="shared" si="14"/>
        <v>2798969.2547408585</v>
      </c>
      <c r="C37" s="92">
        <f t="shared" si="0"/>
        <v>27989.692547408584</v>
      </c>
      <c r="D37" s="92">
        <f t="shared" si="15"/>
        <v>-100000</v>
      </c>
      <c r="E37" s="92">
        <f t="shared" si="16"/>
        <v>2726958.9472882668</v>
      </c>
      <c r="F37" s="92">
        <f t="shared" si="11"/>
        <v>2022976.7282800807</v>
      </c>
      <c r="G37" s="92">
        <f t="shared" si="12"/>
        <v>74925.064010373389</v>
      </c>
      <c r="H37" s="92">
        <f t="shared" si="13"/>
        <v>2097901.7922904543</v>
      </c>
    </row>
    <row r="38" spans="1:8">
      <c r="A38" s="89">
        <f t="shared" si="1"/>
        <v>29</v>
      </c>
      <c r="B38" s="92">
        <f t="shared" si="14"/>
        <v>2726958.9472882668</v>
      </c>
      <c r="C38" s="92">
        <f t="shared" si="0"/>
        <v>27269.589472882668</v>
      </c>
      <c r="D38" s="92">
        <f t="shared" si="15"/>
        <v>-100000</v>
      </c>
      <c r="E38" s="92">
        <f t="shared" si="16"/>
        <v>2654228.5367611493</v>
      </c>
      <c r="F38" s="92">
        <f t="shared" si="11"/>
        <v>2097901.7922904543</v>
      </c>
      <c r="G38" s="92">
        <f t="shared" si="12"/>
        <v>74925.064010373389</v>
      </c>
      <c r="H38" s="92">
        <f t="shared" si="13"/>
        <v>2172826.8563008276</v>
      </c>
    </row>
    <row r="39" spans="1:8">
      <c r="A39" s="89">
        <f t="shared" si="1"/>
        <v>30</v>
      </c>
      <c r="B39" s="92">
        <f t="shared" si="14"/>
        <v>2654228.5367611493</v>
      </c>
      <c r="C39" s="92">
        <f t="shared" si="0"/>
        <v>26542.285367611494</v>
      </c>
      <c r="D39" s="92">
        <f t="shared" si="15"/>
        <v>-100000</v>
      </c>
      <c r="E39" s="92">
        <f t="shared" si="16"/>
        <v>2580770.8221287606</v>
      </c>
      <c r="F39" s="92">
        <f t="shared" si="11"/>
        <v>2172826.8563008276</v>
      </c>
      <c r="G39" s="92">
        <f t="shared" si="12"/>
        <v>74925.064010373389</v>
      </c>
      <c r="H39" s="92">
        <f t="shared" si="13"/>
        <v>2247751.9203112009</v>
      </c>
    </row>
    <row r="40" spans="1:8">
      <c r="A40" s="89">
        <f t="shared" si="1"/>
        <v>31</v>
      </c>
      <c r="B40" s="92">
        <f t="shared" si="14"/>
        <v>2580770.8221287606</v>
      </c>
      <c r="C40" s="92">
        <f t="shared" si="0"/>
        <v>25807.708221287608</v>
      </c>
      <c r="D40" s="92">
        <f t="shared" si="15"/>
        <v>-100000</v>
      </c>
      <c r="E40" s="92">
        <f t="shared" si="16"/>
        <v>2506578.5303500481</v>
      </c>
      <c r="F40" s="92">
        <f t="shared" si="11"/>
        <v>2247751.9203112009</v>
      </c>
      <c r="G40" s="92">
        <f t="shared" si="12"/>
        <v>74925.064010373389</v>
      </c>
      <c r="H40" s="92">
        <f t="shared" si="13"/>
        <v>2322676.9843215742</v>
      </c>
    </row>
    <row r="41" spans="1:8">
      <c r="A41" s="89">
        <f t="shared" si="1"/>
        <v>32</v>
      </c>
      <c r="B41" s="92">
        <f t="shared" si="14"/>
        <v>2506578.5303500481</v>
      </c>
      <c r="C41" s="92">
        <f t="shared" si="0"/>
        <v>25065.785303500481</v>
      </c>
      <c r="D41" s="92">
        <f t="shared" si="15"/>
        <v>-100000</v>
      </c>
      <c r="E41" s="92">
        <f t="shared" si="16"/>
        <v>2431644.3156535486</v>
      </c>
      <c r="F41" s="92">
        <f t="shared" si="11"/>
        <v>2322676.9843215742</v>
      </c>
      <c r="G41" s="92">
        <f t="shared" si="12"/>
        <v>74925.064010373389</v>
      </c>
      <c r="H41" s="92">
        <f t="shared" si="13"/>
        <v>2397602.0483319475</v>
      </c>
    </row>
    <row r="42" spans="1:8">
      <c r="A42" s="89">
        <f t="shared" si="1"/>
        <v>33</v>
      </c>
      <c r="B42" s="92">
        <f t="shared" si="14"/>
        <v>2431644.3156535486</v>
      </c>
      <c r="C42" s="92">
        <f t="shared" ref="C42:C69" si="17">+B42*$C$6</f>
        <v>24316.443156535486</v>
      </c>
      <c r="D42" s="92">
        <f t="shared" si="15"/>
        <v>-100000</v>
      </c>
      <c r="E42" s="92">
        <f t="shared" si="16"/>
        <v>2355960.7588100838</v>
      </c>
      <c r="F42" s="92">
        <f t="shared" si="11"/>
        <v>2397602.0483319475</v>
      </c>
      <c r="G42" s="92">
        <f t="shared" si="12"/>
        <v>74925.064010373389</v>
      </c>
      <c r="H42" s="92">
        <f t="shared" si="13"/>
        <v>2472527.1123423208</v>
      </c>
    </row>
    <row r="43" spans="1:8">
      <c r="A43" s="89">
        <f t="shared" si="1"/>
        <v>34</v>
      </c>
      <c r="B43" s="92">
        <f t="shared" si="14"/>
        <v>2355960.7588100838</v>
      </c>
      <c r="C43" s="92">
        <f t="shared" si="17"/>
        <v>23559.60758810084</v>
      </c>
      <c r="D43" s="92">
        <f t="shared" si="15"/>
        <v>-100000</v>
      </c>
      <c r="E43" s="92">
        <f t="shared" si="16"/>
        <v>2279520.3663981846</v>
      </c>
      <c r="F43" s="92">
        <f t="shared" si="11"/>
        <v>2472527.1123423208</v>
      </c>
      <c r="G43" s="92">
        <f t="shared" si="12"/>
        <v>74925.064010373389</v>
      </c>
      <c r="H43" s="92">
        <f t="shared" si="13"/>
        <v>2547452.1763526942</v>
      </c>
    </row>
    <row r="44" spans="1:8">
      <c r="A44" s="89">
        <f t="shared" si="1"/>
        <v>35</v>
      </c>
      <c r="B44" s="92">
        <f t="shared" si="14"/>
        <v>2279520.3663981846</v>
      </c>
      <c r="C44" s="92">
        <f t="shared" si="17"/>
        <v>22795.203663981847</v>
      </c>
      <c r="D44" s="92">
        <f t="shared" si="15"/>
        <v>-100000</v>
      </c>
      <c r="E44" s="92">
        <f t="shared" si="16"/>
        <v>2202315.5700621665</v>
      </c>
      <c r="F44" s="92">
        <f t="shared" si="11"/>
        <v>2547452.1763526942</v>
      </c>
      <c r="G44" s="92">
        <f t="shared" si="12"/>
        <v>74925.064010373389</v>
      </c>
      <c r="H44" s="92">
        <f t="shared" si="13"/>
        <v>2622377.2403630675</v>
      </c>
    </row>
    <row r="45" spans="1:8">
      <c r="A45" s="89">
        <f t="shared" si="1"/>
        <v>36</v>
      </c>
      <c r="B45" s="92">
        <f t="shared" si="14"/>
        <v>2202315.5700621665</v>
      </c>
      <c r="C45" s="92">
        <f t="shared" si="17"/>
        <v>22023.155700621664</v>
      </c>
      <c r="D45" s="92">
        <f t="shared" si="15"/>
        <v>-100000</v>
      </c>
      <c r="E45" s="92">
        <f t="shared" si="16"/>
        <v>2124338.7257627882</v>
      </c>
      <c r="F45" s="92">
        <f t="shared" si="11"/>
        <v>2622377.2403630675</v>
      </c>
      <c r="G45" s="92">
        <f t="shared" si="12"/>
        <v>74925.064010373389</v>
      </c>
      <c r="H45" s="92">
        <f t="shared" si="13"/>
        <v>2697302.3043734408</v>
      </c>
    </row>
    <row r="46" spans="1:8">
      <c r="A46" s="89">
        <f t="shared" si="1"/>
        <v>37</v>
      </c>
      <c r="B46" s="92">
        <f t="shared" si="14"/>
        <v>2124338.7257627882</v>
      </c>
      <c r="C46" s="92">
        <f t="shared" si="17"/>
        <v>21243.387257627881</v>
      </c>
      <c r="D46" s="92">
        <f t="shared" si="15"/>
        <v>-100000</v>
      </c>
      <c r="E46" s="92">
        <f t="shared" si="16"/>
        <v>2045582.1130204159</v>
      </c>
      <c r="F46" s="92">
        <f t="shared" si="11"/>
        <v>2697302.3043734408</v>
      </c>
      <c r="G46" s="92">
        <f t="shared" si="12"/>
        <v>74925.064010373389</v>
      </c>
      <c r="H46" s="92">
        <f t="shared" si="13"/>
        <v>2772227.3683838141</v>
      </c>
    </row>
    <row r="47" spans="1:8">
      <c r="A47" s="89">
        <f t="shared" si="1"/>
        <v>38</v>
      </c>
      <c r="B47" s="92">
        <f t="shared" si="14"/>
        <v>2045582.1130204159</v>
      </c>
      <c r="C47" s="92">
        <f t="shared" si="17"/>
        <v>20455.82113020416</v>
      </c>
      <c r="D47" s="92">
        <f t="shared" si="15"/>
        <v>-100000</v>
      </c>
      <c r="E47" s="92">
        <f t="shared" si="16"/>
        <v>1966037.9341506201</v>
      </c>
      <c r="F47" s="92">
        <f t="shared" si="11"/>
        <v>2772227.3683838141</v>
      </c>
      <c r="G47" s="92">
        <f t="shared" si="12"/>
        <v>74925.064010373389</v>
      </c>
      <c r="H47" s="92">
        <f t="shared" si="13"/>
        <v>2847152.4323941874</v>
      </c>
    </row>
    <row r="48" spans="1:8">
      <c r="A48" s="89">
        <f t="shared" si="1"/>
        <v>39</v>
      </c>
      <c r="B48" s="92">
        <f t="shared" si="14"/>
        <v>1966037.9341506201</v>
      </c>
      <c r="C48" s="92">
        <f t="shared" si="17"/>
        <v>19660.379341506203</v>
      </c>
      <c r="D48" s="92">
        <f t="shared" si="15"/>
        <v>-100000</v>
      </c>
      <c r="E48" s="92">
        <f t="shared" si="16"/>
        <v>1885698.3134921263</v>
      </c>
      <c r="F48" s="92">
        <f t="shared" si="11"/>
        <v>2847152.4323941874</v>
      </c>
      <c r="G48" s="92">
        <f t="shared" si="12"/>
        <v>74925.064010373389</v>
      </c>
      <c r="H48" s="92">
        <f t="shared" si="13"/>
        <v>2922077.4964045607</v>
      </c>
    </row>
    <row r="49" spans="1:8">
      <c r="A49" s="89">
        <f t="shared" si="1"/>
        <v>40</v>
      </c>
      <c r="B49" s="92">
        <f t="shared" si="14"/>
        <v>1885698.3134921263</v>
      </c>
      <c r="C49" s="92">
        <f t="shared" si="17"/>
        <v>18856.983134921262</v>
      </c>
      <c r="D49" s="92">
        <f t="shared" si="15"/>
        <v>-100000</v>
      </c>
      <c r="E49" s="92">
        <f t="shared" si="16"/>
        <v>1804555.2966270475</v>
      </c>
      <c r="F49" s="92">
        <f t="shared" si="11"/>
        <v>2922077.4964045607</v>
      </c>
      <c r="G49" s="92">
        <f t="shared" si="12"/>
        <v>74925.064010373389</v>
      </c>
      <c r="H49" s="92">
        <f t="shared" si="13"/>
        <v>2997002.5604149341</v>
      </c>
    </row>
    <row r="50" spans="1:8">
      <c r="A50" s="89">
        <f t="shared" si="1"/>
        <v>41</v>
      </c>
      <c r="B50" s="92">
        <f t="shared" si="14"/>
        <v>1804555.2966270475</v>
      </c>
      <c r="C50" s="92">
        <f t="shared" si="17"/>
        <v>18045.552966270476</v>
      </c>
      <c r="D50" s="92">
        <f t="shared" si="15"/>
        <v>-100000</v>
      </c>
      <c r="E50" s="92">
        <f t="shared" si="16"/>
        <v>1722600.8495933178</v>
      </c>
      <c r="F50" s="92">
        <f t="shared" si="11"/>
        <v>2997002.5604149341</v>
      </c>
      <c r="G50" s="92">
        <f t="shared" si="12"/>
        <v>74925.064010373389</v>
      </c>
      <c r="H50" s="92">
        <f t="shared" si="13"/>
        <v>3071927.6244253074</v>
      </c>
    </row>
    <row r="51" spans="1:8">
      <c r="A51" s="89">
        <f t="shared" si="1"/>
        <v>42</v>
      </c>
      <c r="B51" s="92">
        <f t="shared" si="14"/>
        <v>1722600.8495933178</v>
      </c>
      <c r="C51" s="92">
        <f t="shared" si="17"/>
        <v>17226.00849593318</v>
      </c>
      <c r="D51" s="92">
        <f t="shared" si="15"/>
        <v>-100000</v>
      </c>
      <c r="E51" s="92">
        <f t="shared" si="16"/>
        <v>1639826.858089251</v>
      </c>
      <c r="F51" s="92">
        <f t="shared" si="11"/>
        <v>3071927.6244253074</v>
      </c>
      <c r="G51" s="92">
        <f t="shared" si="12"/>
        <v>74925.064010373389</v>
      </c>
      <c r="H51" s="92">
        <f t="shared" si="13"/>
        <v>3146852.6884356807</v>
      </c>
    </row>
    <row r="52" spans="1:8">
      <c r="A52" s="89">
        <f t="shared" si="1"/>
        <v>43</v>
      </c>
      <c r="B52" s="92">
        <f t="shared" si="14"/>
        <v>1639826.858089251</v>
      </c>
      <c r="C52" s="92">
        <f t="shared" si="17"/>
        <v>16398.268580892509</v>
      </c>
      <c r="D52" s="92">
        <f t="shared" si="15"/>
        <v>-100000</v>
      </c>
      <c r="E52" s="92">
        <f t="shared" si="16"/>
        <v>1556225.1266701436</v>
      </c>
      <c r="F52" s="92">
        <f t="shared" si="11"/>
        <v>3146852.6884356807</v>
      </c>
      <c r="G52" s="92">
        <f t="shared" si="12"/>
        <v>74925.064010373389</v>
      </c>
      <c r="H52" s="92">
        <f t="shared" si="13"/>
        <v>3221777.752446054</v>
      </c>
    </row>
    <row r="53" spans="1:8">
      <c r="A53" s="89">
        <f t="shared" si="1"/>
        <v>44</v>
      </c>
      <c r="B53" s="92">
        <f t="shared" si="14"/>
        <v>1556225.1266701436</v>
      </c>
      <c r="C53" s="92">
        <f t="shared" si="17"/>
        <v>15562.251266701436</v>
      </c>
      <c r="D53" s="92">
        <f t="shared" si="15"/>
        <v>-100000</v>
      </c>
      <c r="E53" s="92">
        <f t="shared" si="16"/>
        <v>1471787.3779368449</v>
      </c>
      <c r="F53" s="92">
        <f t="shared" si="11"/>
        <v>3221777.752446054</v>
      </c>
      <c r="G53" s="92">
        <f t="shared" si="12"/>
        <v>74925.064010373389</v>
      </c>
      <c r="H53" s="92">
        <f t="shared" si="13"/>
        <v>3296702.8164564273</v>
      </c>
    </row>
    <row r="54" spans="1:8">
      <c r="A54" s="89">
        <f t="shared" si="1"/>
        <v>45</v>
      </c>
      <c r="B54" s="92">
        <f t="shared" si="14"/>
        <v>1471787.3779368449</v>
      </c>
      <c r="C54" s="92">
        <f t="shared" si="17"/>
        <v>14717.87377936845</v>
      </c>
      <c r="D54" s="92">
        <f t="shared" si="15"/>
        <v>-100000</v>
      </c>
      <c r="E54" s="92">
        <f t="shared" si="16"/>
        <v>1386505.2517162133</v>
      </c>
      <c r="F54" s="92">
        <f t="shared" si="11"/>
        <v>3296702.8164564273</v>
      </c>
      <c r="G54" s="92">
        <f t="shared" si="12"/>
        <v>74925.064010373389</v>
      </c>
      <c r="H54" s="92">
        <f t="shared" si="13"/>
        <v>3371627.8804668006</v>
      </c>
    </row>
    <row r="55" spans="1:8">
      <c r="A55" s="89">
        <f t="shared" si="1"/>
        <v>46</v>
      </c>
      <c r="B55" s="92">
        <f t="shared" si="14"/>
        <v>1386505.2517162133</v>
      </c>
      <c r="C55" s="92">
        <f t="shared" si="17"/>
        <v>13865.052517162134</v>
      </c>
      <c r="D55" s="92">
        <f t="shared" si="15"/>
        <v>-100000</v>
      </c>
      <c r="E55" s="92">
        <f t="shared" si="16"/>
        <v>1300370.3042333755</v>
      </c>
      <c r="F55" s="92">
        <f t="shared" si="11"/>
        <v>3371627.8804668006</v>
      </c>
      <c r="G55" s="92">
        <f t="shared" si="12"/>
        <v>74925.064010373389</v>
      </c>
      <c r="H55" s="92">
        <f t="shared" si="13"/>
        <v>3446552.944477174</v>
      </c>
    </row>
    <row r="56" spans="1:8">
      <c r="A56" s="89">
        <f t="shared" si="1"/>
        <v>47</v>
      </c>
      <c r="B56" s="92">
        <f t="shared" si="14"/>
        <v>1300370.3042333755</v>
      </c>
      <c r="C56" s="92">
        <f t="shared" si="17"/>
        <v>13003.703042333755</v>
      </c>
      <c r="D56" s="92">
        <f t="shared" si="15"/>
        <v>-100000</v>
      </c>
      <c r="E56" s="92">
        <f t="shared" si="16"/>
        <v>1213374.0072757092</v>
      </c>
      <c r="F56" s="92">
        <f t="shared" si="11"/>
        <v>3446552.944477174</v>
      </c>
      <c r="G56" s="92">
        <f t="shared" si="12"/>
        <v>74925.064010373389</v>
      </c>
      <c r="H56" s="92">
        <f t="shared" si="13"/>
        <v>3521478.0084875473</v>
      </c>
    </row>
    <row r="57" spans="1:8">
      <c r="A57" s="89">
        <f t="shared" si="1"/>
        <v>48</v>
      </c>
      <c r="B57" s="92">
        <f t="shared" si="14"/>
        <v>1213374.0072757092</v>
      </c>
      <c r="C57" s="92">
        <f t="shared" si="17"/>
        <v>12133.740072757091</v>
      </c>
      <c r="D57" s="92">
        <f t="shared" si="15"/>
        <v>-100000</v>
      </c>
      <c r="E57" s="92">
        <f t="shared" si="16"/>
        <v>1125507.7473484662</v>
      </c>
      <c r="F57" s="92">
        <f t="shared" si="11"/>
        <v>3521478.0084875473</v>
      </c>
      <c r="G57" s="92">
        <f t="shared" si="12"/>
        <v>74925.064010373389</v>
      </c>
      <c r="H57" s="92">
        <f t="shared" si="13"/>
        <v>3596403.0724979206</v>
      </c>
    </row>
    <row r="58" spans="1:8">
      <c r="A58" s="89">
        <f t="shared" si="1"/>
        <v>49</v>
      </c>
      <c r="B58" s="92">
        <f t="shared" si="14"/>
        <v>1125507.7473484662</v>
      </c>
      <c r="C58" s="92">
        <f t="shared" si="17"/>
        <v>11255.077473484662</v>
      </c>
      <c r="D58" s="92">
        <f t="shared" si="15"/>
        <v>-100000</v>
      </c>
      <c r="E58" s="92">
        <f t="shared" si="16"/>
        <v>1036762.8248219509</v>
      </c>
      <c r="F58" s="92">
        <f t="shared" si="11"/>
        <v>3596403.0724979206</v>
      </c>
      <c r="G58" s="92">
        <f t="shared" si="12"/>
        <v>74925.064010373389</v>
      </c>
      <c r="H58" s="92">
        <f t="shared" si="13"/>
        <v>3671328.1365082939</v>
      </c>
    </row>
    <row r="59" spans="1:8">
      <c r="A59" s="89">
        <f t="shared" si="1"/>
        <v>50</v>
      </c>
      <c r="B59" s="92">
        <f t="shared" si="14"/>
        <v>1036762.8248219509</v>
      </c>
      <c r="C59" s="92">
        <f t="shared" si="17"/>
        <v>10367.628248219509</v>
      </c>
      <c r="D59" s="92">
        <f t="shared" si="15"/>
        <v>-100000</v>
      </c>
      <c r="E59" s="92">
        <f t="shared" si="16"/>
        <v>947130.45307017036</v>
      </c>
      <c r="F59" s="92">
        <f t="shared" si="11"/>
        <v>3671328.1365082939</v>
      </c>
      <c r="G59" s="92">
        <f t="shared" si="12"/>
        <v>74925.064010373389</v>
      </c>
      <c r="H59" s="92">
        <f t="shared" si="13"/>
        <v>3746253.2005186672</v>
      </c>
    </row>
    <row r="60" spans="1:8">
      <c r="A60" s="89">
        <f t="shared" si="1"/>
        <v>51</v>
      </c>
      <c r="B60" s="92">
        <f t="shared" si="14"/>
        <v>947130.45307017036</v>
      </c>
      <c r="C60" s="92">
        <f t="shared" si="17"/>
        <v>9471.3045307017037</v>
      </c>
      <c r="D60" s="92">
        <f t="shared" si="15"/>
        <v>-100000</v>
      </c>
      <c r="E60" s="92">
        <f t="shared" si="16"/>
        <v>856601.75760087208</v>
      </c>
      <c r="F60" s="92">
        <f t="shared" si="11"/>
        <v>3746253.2005186672</v>
      </c>
      <c r="G60" s="92">
        <f t="shared" si="12"/>
        <v>74925.064010373389</v>
      </c>
      <c r="H60" s="92">
        <f t="shared" si="13"/>
        <v>3821178.2645290405</v>
      </c>
    </row>
    <row r="61" spans="1:8">
      <c r="A61" s="89">
        <f t="shared" si="1"/>
        <v>52</v>
      </c>
      <c r="B61" s="92">
        <f t="shared" si="14"/>
        <v>856601.75760087208</v>
      </c>
      <c r="C61" s="92">
        <f t="shared" si="17"/>
        <v>8566.0175760087204</v>
      </c>
      <c r="D61" s="92">
        <f t="shared" si="15"/>
        <v>-100000</v>
      </c>
      <c r="E61" s="92">
        <f t="shared" si="16"/>
        <v>765167.77517688076</v>
      </c>
      <c r="F61" s="92">
        <f t="shared" si="11"/>
        <v>3821178.2645290405</v>
      </c>
      <c r="G61" s="92">
        <f t="shared" si="12"/>
        <v>74925.064010373389</v>
      </c>
      <c r="H61" s="92">
        <f t="shared" si="13"/>
        <v>3896103.3285394139</v>
      </c>
    </row>
    <row r="62" spans="1:8">
      <c r="A62" s="89">
        <f t="shared" si="1"/>
        <v>53</v>
      </c>
      <c r="B62" s="92">
        <f t="shared" si="14"/>
        <v>765167.77517688076</v>
      </c>
      <c r="C62" s="92">
        <f t="shared" si="17"/>
        <v>7651.6777517688079</v>
      </c>
      <c r="D62" s="92">
        <f t="shared" si="15"/>
        <v>-100000</v>
      </c>
      <c r="E62" s="92">
        <f t="shared" si="16"/>
        <v>672819.45292864961</v>
      </c>
      <c r="F62" s="92">
        <f t="shared" si="11"/>
        <v>3896103.3285394139</v>
      </c>
      <c r="G62" s="92">
        <f t="shared" si="12"/>
        <v>74925.064010373389</v>
      </c>
      <c r="H62" s="92">
        <f t="shared" si="13"/>
        <v>3971028.3925497872</v>
      </c>
    </row>
    <row r="63" spans="1:8">
      <c r="A63" s="89">
        <f t="shared" si="1"/>
        <v>54</v>
      </c>
      <c r="B63" s="92">
        <f t="shared" si="14"/>
        <v>672819.45292864961</v>
      </c>
      <c r="C63" s="92">
        <f t="shared" si="17"/>
        <v>6728.1945292864966</v>
      </c>
      <c r="D63" s="92">
        <f t="shared" si="15"/>
        <v>-100000</v>
      </c>
      <c r="E63" s="92">
        <f t="shared" si="16"/>
        <v>579547.64745793608</v>
      </c>
      <c r="F63" s="92">
        <f t="shared" si="11"/>
        <v>3971028.3925497872</v>
      </c>
      <c r="G63" s="92">
        <f t="shared" si="12"/>
        <v>74925.064010373389</v>
      </c>
      <c r="H63" s="92">
        <f t="shared" si="13"/>
        <v>4045953.4565601605</v>
      </c>
    </row>
    <row r="64" spans="1:8">
      <c r="A64" s="89">
        <f t="shared" si="1"/>
        <v>55</v>
      </c>
      <c r="B64" s="92">
        <f t="shared" si="14"/>
        <v>579547.64745793608</v>
      </c>
      <c r="C64" s="92">
        <f t="shared" si="17"/>
        <v>5795.4764745793609</v>
      </c>
      <c r="D64" s="92">
        <f t="shared" si="15"/>
        <v>-100000</v>
      </c>
      <c r="E64" s="92">
        <f t="shared" si="16"/>
        <v>485343.12393251539</v>
      </c>
      <c r="F64" s="92">
        <f t="shared" si="11"/>
        <v>4045953.4565601605</v>
      </c>
      <c r="G64" s="92">
        <f t="shared" si="12"/>
        <v>74925.064010373389</v>
      </c>
      <c r="H64" s="92">
        <f t="shared" si="13"/>
        <v>4120878.5205705338</v>
      </c>
    </row>
    <row r="65" spans="1:8">
      <c r="A65" s="89">
        <f t="shared" si="1"/>
        <v>56</v>
      </c>
      <c r="B65" s="92">
        <f t="shared" si="14"/>
        <v>485343.12393251539</v>
      </c>
      <c r="C65" s="92">
        <f t="shared" si="17"/>
        <v>4853.4312393251539</v>
      </c>
      <c r="D65" s="92">
        <f t="shared" si="15"/>
        <v>-100000</v>
      </c>
      <c r="E65" s="92">
        <f t="shared" si="16"/>
        <v>390196.55517184053</v>
      </c>
      <c r="F65" s="92">
        <f t="shared" si="11"/>
        <v>4120878.5205705338</v>
      </c>
      <c r="G65" s="92">
        <f t="shared" si="12"/>
        <v>74925.064010373389</v>
      </c>
      <c r="H65" s="92">
        <f t="shared" si="13"/>
        <v>4195803.5845809076</v>
      </c>
    </row>
    <row r="66" spans="1:8">
      <c r="A66" s="89">
        <f t="shared" si="1"/>
        <v>57</v>
      </c>
      <c r="B66" s="92">
        <f t="shared" si="14"/>
        <v>390196.55517184053</v>
      </c>
      <c r="C66" s="92">
        <f t="shared" si="17"/>
        <v>3901.9655517184055</v>
      </c>
      <c r="D66" s="92">
        <f t="shared" si="15"/>
        <v>-100000</v>
      </c>
      <c r="E66" s="92">
        <f t="shared" si="16"/>
        <v>294098.52072355896</v>
      </c>
      <c r="F66" s="92">
        <f t="shared" si="11"/>
        <v>4195803.5845809076</v>
      </c>
      <c r="G66" s="92">
        <f t="shared" si="12"/>
        <v>74925.064010373389</v>
      </c>
      <c r="H66" s="92">
        <f t="shared" si="13"/>
        <v>4270728.6485912809</v>
      </c>
    </row>
    <row r="67" spans="1:8">
      <c r="A67" s="89">
        <f t="shared" si="1"/>
        <v>58</v>
      </c>
      <c r="B67" s="92">
        <f t="shared" si="14"/>
        <v>294098.52072355896</v>
      </c>
      <c r="C67" s="92">
        <f t="shared" si="17"/>
        <v>2940.9852072355898</v>
      </c>
      <c r="D67" s="92">
        <f t="shared" si="15"/>
        <v>-100000</v>
      </c>
      <c r="E67" s="92">
        <f t="shared" si="16"/>
        <v>197039.50593079458</v>
      </c>
      <c r="F67" s="92">
        <f t="shared" si="11"/>
        <v>4270728.6485912809</v>
      </c>
      <c r="G67" s="92">
        <f t="shared" si="12"/>
        <v>74925.064010373389</v>
      </c>
      <c r="H67" s="92">
        <f t="shared" si="13"/>
        <v>4345653.7126016542</v>
      </c>
    </row>
    <row r="68" spans="1:8">
      <c r="A68" s="89">
        <f t="shared" si="1"/>
        <v>59</v>
      </c>
      <c r="B68" s="92">
        <f t="shared" si="14"/>
        <v>197039.50593079458</v>
      </c>
      <c r="C68" s="92">
        <f t="shared" si="17"/>
        <v>1970.3950593079458</v>
      </c>
      <c r="D68" s="92">
        <f t="shared" si="15"/>
        <v>-100000</v>
      </c>
      <c r="E68" s="92">
        <f t="shared" si="16"/>
        <v>99009.900990102527</v>
      </c>
      <c r="F68" s="92">
        <f t="shared" si="11"/>
        <v>4345653.7126016542</v>
      </c>
      <c r="G68" s="92">
        <f t="shared" si="12"/>
        <v>74925.064010373389</v>
      </c>
      <c r="H68" s="92">
        <f t="shared" si="13"/>
        <v>4420578.7766120275</v>
      </c>
    </row>
    <row r="69" spans="1:8">
      <c r="A69" s="89">
        <f t="shared" si="1"/>
        <v>60</v>
      </c>
      <c r="B69" s="92">
        <f t="shared" si="14"/>
        <v>99009.900990102527</v>
      </c>
      <c r="C69" s="92">
        <f t="shared" si="17"/>
        <v>990.09900990102528</v>
      </c>
      <c r="D69" s="92">
        <f t="shared" si="15"/>
        <v>-100000</v>
      </c>
      <c r="E69" s="92">
        <f t="shared" si="16"/>
        <v>3.5506673157215118E-9</v>
      </c>
      <c r="F69" s="92">
        <f t="shared" si="11"/>
        <v>4420578.7766120275</v>
      </c>
      <c r="G69" s="92">
        <f t="shared" si="12"/>
        <v>74925.064010373389</v>
      </c>
      <c r="H69" s="92">
        <f t="shared" si="13"/>
        <v>4495503.8406224009</v>
      </c>
    </row>
    <row r="71" spans="1:8">
      <c r="B71" s="106" t="s">
        <v>88</v>
      </c>
      <c r="C71" s="107"/>
      <c r="D71" s="107"/>
      <c r="E71" s="107"/>
      <c r="F71" s="107"/>
      <c r="G71" s="107"/>
      <c r="H71" s="108">
        <v>0.3</v>
      </c>
    </row>
    <row r="72" spans="1:8">
      <c r="D72" s="99" t="s">
        <v>16</v>
      </c>
      <c r="E72" s="99" t="s">
        <v>17</v>
      </c>
      <c r="F72" s="99" t="s">
        <v>18</v>
      </c>
      <c r="G72" s="99" t="s">
        <v>19</v>
      </c>
      <c r="H72" s="99" t="s">
        <v>31</v>
      </c>
    </row>
    <row r="73" spans="1:8">
      <c r="B73" s="88" t="s">
        <v>80</v>
      </c>
      <c r="D73" s="92">
        <f>+G5</f>
        <v>4495503.8406224037</v>
      </c>
      <c r="E73" s="92">
        <f>+D73</f>
        <v>4495503.8406224037</v>
      </c>
      <c r="F73" s="92">
        <f t="shared" ref="F73:H73" si="18">+E73</f>
        <v>4495503.8406224037</v>
      </c>
      <c r="G73" s="92">
        <f t="shared" si="18"/>
        <v>4495503.8406224037</v>
      </c>
      <c r="H73" s="92">
        <f t="shared" si="18"/>
        <v>4495503.8406224037</v>
      </c>
    </row>
    <row r="74" spans="1:8">
      <c r="B74" s="88" t="s">
        <v>81</v>
      </c>
    </row>
    <row r="75" spans="1:8">
      <c r="B75" s="100" t="s">
        <v>82</v>
      </c>
      <c r="D75" s="89">
        <v>0</v>
      </c>
      <c r="E75" s="92">
        <f>+D77</f>
        <v>899100.76812448085</v>
      </c>
      <c r="F75" s="92">
        <f t="shared" ref="F75:H75" si="19">+E77</f>
        <v>1798201.5362489617</v>
      </c>
      <c r="G75" s="92">
        <f t="shared" si="19"/>
        <v>2697302.3043734427</v>
      </c>
      <c r="H75" s="92">
        <f t="shared" si="19"/>
        <v>3596403.0724979234</v>
      </c>
    </row>
    <row r="76" spans="1:8">
      <c r="B76" s="100" t="s">
        <v>83</v>
      </c>
      <c r="D76" s="117">
        <f>SUM(G10:G21)</f>
        <v>899100.76812448085</v>
      </c>
      <c r="E76" s="117">
        <f>+D76</f>
        <v>899100.76812448085</v>
      </c>
      <c r="F76" s="117">
        <f>+E76</f>
        <v>899100.76812448085</v>
      </c>
      <c r="G76" s="117">
        <f>+F76</f>
        <v>899100.76812448085</v>
      </c>
      <c r="H76" s="117">
        <f>+G76</f>
        <v>899100.76812448085</v>
      </c>
    </row>
    <row r="77" spans="1:8">
      <c r="B77" s="100" t="s">
        <v>84</v>
      </c>
      <c r="D77" s="92">
        <f>+D75+D76</f>
        <v>899100.76812448085</v>
      </c>
      <c r="E77" s="92">
        <f t="shared" ref="E77:H77" si="20">+E75+E76</f>
        <v>1798201.5362489617</v>
      </c>
      <c r="F77" s="92">
        <f t="shared" si="20"/>
        <v>2697302.3043734427</v>
      </c>
      <c r="G77" s="92">
        <f t="shared" si="20"/>
        <v>3596403.0724979234</v>
      </c>
      <c r="H77" s="92">
        <f t="shared" si="20"/>
        <v>4495503.8406224046</v>
      </c>
    </row>
    <row r="78" spans="1:8">
      <c r="B78" s="101" t="s">
        <v>85</v>
      </c>
      <c r="C78" s="101"/>
      <c r="D78" s="102">
        <f>+D73-D77</f>
        <v>3596403.0724979229</v>
      </c>
      <c r="E78" s="102">
        <f t="shared" ref="E78:H78" si="21">+E73-E77</f>
        <v>2697302.3043734422</v>
      </c>
      <c r="F78" s="102">
        <f t="shared" si="21"/>
        <v>1798201.536248961</v>
      </c>
      <c r="G78" s="102">
        <f t="shared" si="21"/>
        <v>899100.76812448027</v>
      </c>
      <c r="H78" s="102">
        <f t="shared" si="21"/>
        <v>0</v>
      </c>
    </row>
    <row r="80" spans="1:8">
      <c r="D80" s="99" t="s">
        <v>16</v>
      </c>
      <c r="E80" s="99" t="s">
        <v>17</v>
      </c>
      <c r="F80" s="99" t="s">
        <v>18</v>
      </c>
      <c r="G80" s="99" t="s">
        <v>19</v>
      </c>
      <c r="H80" s="99" t="s">
        <v>31</v>
      </c>
    </row>
    <row r="81" spans="2:8">
      <c r="B81" s="88" t="s">
        <v>86</v>
      </c>
      <c r="D81" s="92"/>
      <c r="E81" s="92"/>
      <c r="F81" s="92"/>
      <c r="G81" s="92"/>
      <c r="H81" s="92"/>
    </row>
    <row r="82" spans="2:8">
      <c r="B82" s="103" t="s">
        <v>82</v>
      </c>
      <c r="C82" s="88"/>
      <c r="D82" s="104">
        <f>+H6</f>
        <v>4495503.8406224037</v>
      </c>
      <c r="E82" s="104">
        <f>+D85</f>
        <v>3797395.9493480287</v>
      </c>
      <c r="F82" s="104">
        <f t="shared" ref="F82:H82" si="22">+E85</f>
        <v>3010750.5037274146</v>
      </c>
      <c r="G82" s="104">
        <f t="shared" si="22"/>
        <v>2124338.7257627896</v>
      </c>
      <c r="H82" s="104">
        <f t="shared" si="22"/>
        <v>1125507.7473484683</v>
      </c>
    </row>
    <row r="83" spans="2:8">
      <c r="B83" s="100" t="s">
        <v>87</v>
      </c>
      <c r="D83" s="117">
        <f>SUM(C10:C21)</f>
        <v>501892.10872562474</v>
      </c>
      <c r="E83" s="117">
        <f>SUM(C22:C33)</f>
        <v>413354.55437938625</v>
      </c>
      <c r="F83" s="117">
        <f>SUM(C34:C45)</f>
        <v>313588.22203537507</v>
      </c>
      <c r="G83" s="117">
        <f>SUM(C46:C57)</f>
        <v>201169.02158567851</v>
      </c>
      <c r="H83" s="117">
        <f>SUM(C58:C69)</f>
        <v>74492.252651537376</v>
      </c>
    </row>
    <row r="84" spans="2:8">
      <c r="B84" s="100" t="s">
        <v>75</v>
      </c>
      <c r="D84" s="92">
        <f>-C5*12</f>
        <v>-1200000</v>
      </c>
      <c r="E84" s="92">
        <f>+D84</f>
        <v>-1200000</v>
      </c>
      <c r="F84" s="92">
        <f>+E84</f>
        <v>-1200000</v>
      </c>
      <c r="G84" s="92">
        <f>+F84</f>
        <v>-1200000</v>
      </c>
      <c r="H84" s="92">
        <f>+G84</f>
        <v>-1200000</v>
      </c>
    </row>
    <row r="85" spans="2:8">
      <c r="B85" s="101" t="s">
        <v>84</v>
      </c>
      <c r="C85" s="101"/>
      <c r="D85" s="102">
        <f>SUM(D82:D84)</f>
        <v>3797395.9493480287</v>
      </c>
      <c r="E85" s="102">
        <f t="shared" ref="E85:H85" si="23">SUM(E82:E84)</f>
        <v>3010750.5037274146</v>
      </c>
      <c r="F85" s="102">
        <f t="shared" si="23"/>
        <v>2124338.7257627896</v>
      </c>
      <c r="G85" s="102">
        <f t="shared" si="23"/>
        <v>1125507.7473484683</v>
      </c>
      <c r="H85" s="102">
        <f t="shared" si="23"/>
        <v>5.5879354476928711E-9</v>
      </c>
    </row>
    <row r="87" spans="2:8">
      <c r="B87" s="89" t="s">
        <v>89</v>
      </c>
      <c r="D87" s="92">
        <f>+D85</f>
        <v>3797395.9493480287</v>
      </c>
      <c r="E87" s="92">
        <f t="shared" ref="E87:H87" si="24">+E85</f>
        <v>3010750.5037274146</v>
      </c>
      <c r="F87" s="92">
        <f t="shared" si="24"/>
        <v>2124338.7257627896</v>
      </c>
      <c r="G87" s="92">
        <f t="shared" si="24"/>
        <v>1125507.7473484683</v>
      </c>
      <c r="H87" s="92">
        <f t="shared" si="24"/>
        <v>5.5879354476928711E-9</v>
      </c>
    </row>
    <row r="88" spans="2:8">
      <c r="B88" s="89" t="s">
        <v>90</v>
      </c>
      <c r="D88" s="92">
        <f>+D78</f>
        <v>3596403.0724979229</v>
      </c>
      <c r="E88" s="92">
        <f t="shared" ref="E88:H88" si="25">+E78</f>
        <v>2697302.3043734422</v>
      </c>
      <c r="F88" s="92">
        <f t="shared" si="25"/>
        <v>1798201.536248961</v>
      </c>
      <c r="G88" s="92">
        <f t="shared" si="25"/>
        <v>899100.76812448027</v>
      </c>
      <c r="H88" s="92">
        <f t="shared" si="25"/>
        <v>0</v>
      </c>
    </row>
    <row r="89" spans="2:8">
      <c r="B89" s="96" t="s">
        <v>91</v>
      </c>
      <c r="C89" s="96"/>
      <c r="D89" s="109">
        <f>+D87-D88</f>
        <v>200992.87685010582</v>
      </c>
      <c r="E89" s="109">
        <f t="shared" ref="E89:H89" si="26">+E87-E88</f>
        <v>313448.19935397245</v>
      </c>
      <c r="F89" s="109">
        <f t="shared" si="26"/>
        <v>326137.18951382861</v>
      </c>
      <c r="G89" s="109">
        <f t="shared" si="26"/>
        <v>226406.97922398802</v>
      </c>
      <c r="H89" s="109">
        <f t="shared" si="26"/>
        <v>5.5879354476928711E-9</v>
      </c>
    </row>
    <row r="90" spans="2:8">
      <c r="B90" s="96" t="s">
        <v>92</v>
      </c>
      <c r="D90" s="109">
        <f>+D89*$H$71</f>
        <v>60297.863055031747</v>
      </c>
      <c r="E90" s="109">
        <f t="shared" ref="E90:H90" si="27">+E89*$H$71</f>
        <v>94034.459806191735</v>
      </c>
      <c r="F90" s="109">
        <f t="shared" si="27"/>
        <v>97841.156854148576</v>
      </c>
      <c r="G90" s="109">
        <f t="shared" si="27"/>
        <v>67922.093767196406</v>
      </c>
      <c r="H90" s="109">
        <f t="shared" si="27"/>
        <v>1.6763806343078612E-9</v>
      </c>
    </row>
    <row r="91" spans="2:8">
      <c r="B91" s="96" t="s">
        <v>93</v>
      </c>
      <c r="C91" s="96"/>
      <c r="D91" s="109">
        <f>+D90</f>
        <v>60297.863055031747</v>
      </c>
      <c r="E91" s="109">
        <f>+E90-D90</f>
        <v>33736.596751159988</v>
      </c>
      <c r="F91" s="109">
        <f>+F90-E90</f>
        <v>3806.6970479568408</v>
      </c>
      <c r="G91" s="109">
        <f>+G90-F90</f>
        <v>-29919.06308695217</v>
      </c>
      <c r="H91" s="109">
        <f>+H90-G90</f>
        <v>-67922.093767194732</v>
      </c>
    </row>
    <row r="93" spans="2:8">
      <c r="D93" s="99" t="s">
        <v>49</v>
      </c>
      <c r="E93" s="99" t="s">
        <v>50</v>
      </c>
    </row>
    <row r="94" spans="2:8">
      <c r="B94" s="110" t="s">
        <v>94</v>
      </c>
      <c r="C94" s="110"/>
      <c r="D94" s="111">
        <f>+D91</f>
        <v>60297.863055031747</v>
      </c>
      <c r="E94" s="110"/>
      <c r="F94" s="92">
        <f>+D94</f>
        <v>60297.863055031747</v>
      </c>
    </row>
    <row r="95" spans="2:8">
      <c r="B95" s="110" t="s">
        <v>47</v>
      </c>
      <c r="C95" s="110"/>
      <c r="D95" s="110"/>
      <c r="E95" s="111">
        <f>+D94</f>
        <v>60297.863055031747</v>
      </c>
    </row>
    <row r="96" spans="2:8">
      <c r="B96" s="110"/>
      <c r="C96" s="110"/>
      <c r="D96" s="110"/>
      <c r="E96" s="110"/>
    </row>
    <row r="97" spans="2:8">
      <c r="B97" s="112" t="s">
        <v>94</v>
      </c>
      <c r="C97" s="112"/>
      <c r="D97" s="113">
        <f>+E91</f>
        <v>33736.596751159988</v>
      </c>
      <c r="E97" s="112"/>
      <c r="F97" s="92">
        <f>+D97+F94</f>
        <v>94034.459806191735</v>
      </c>
    </row>
    <row r="98" spans="2:8">
      <c r="B98" s="112" t="s">
        <v>47</v>
      </c>
      <c r="C98" s="112"/>
      <c r="D98" s="112"/>
      <c r="E98" s="113">
        <f>+D97</f>
        <v>33736.596751159988</v>
      </c>
    </row>
    <row r="99" spans="2:8">
      <c r="B99" s="110"/>
      <c r="C99" s="110"/>
      <c r="D99" s="110"/>
      <c r="E99" s="110"/>
    </row>
    <row r="100" spans="2:8">
      <c r="B100" s="110" t="s">
        <v>94</v>
      </c>
      <c r="C100" s="110"/>
      <c r="D100" s="111">
        <f>+F91</f>
        <v>3806.6970479568408</v>
      </c>
      <c r="E100" s="110"/>
      <c r="F100" s="92">
        <f>+F97+D100</f>
        <v>97841.156854148576</v>
      </c>
    </row>
    <row r="101" spans="2:8">
      <c r="B101" s="110" t="s">
        <v>47</v>
      </c>
      <c r="C101" s="110"/>
      <c r="D101" s="110"/>
      <c r="E101" s="111">
        <f>+D100</f>
        <v>3806.6970479568408</v>
      </c>
    </row>
    <row r="102" spans="2:8">
      <c r="B102" s="110"/>
      <c r="C102" s="110"/>
      <c r="D102" s="110"/>
      <c r="E102" s="110"/>
    </row>
    <row r="103" spans="2:8">
      <c r="B103" s="112" t="s">
        <v>94</v>
      </c>
      <c r="C103" s="112"/>
      <c r="D103" s="113"/>
      <c r="E103" s="113">
        <f>-G91</f>
        <v>29919.06308695217</v>
      </c>
      <c r="F103" s="92">
        <f>+F100-E103</f>
        <v>67922.093767196406</v>
      </c>
    </row>
    <row r="104" spans="2:8">
      <c r="B104" s="112" t="s">
        <v>47</v>
      </c>
      <c r="C104" s="112"/>
      <c r="D104" s="113">
        <f>+E103</f>
        <v>29919.06308695217</v>
      </c>
      <c r="E104" s="113"/>
    </row>
    <row r="105" spans="2:8">
      <c r="B105" s="110"/>
      <c r="C105" s="110"/>
      <c r="D105" s="110"/>
      <c r="E105" s="110"/>
    </row>
    <row r="106" spans="2:8">
      <c r="B106" s="110" t="s">
        <v>94</v>
      </c>
      <c r="C106" s="110"/>
      <c r="D106" s="111"/>
      <c r="E106" s="111">
        <f>-H91</f>
        <v>67922.093767194732</v>
      </c>
      <c r="F106" s="92">
        <f>+F103-E106</f>
        <v>1.673470251262188E-9</v>
      </c>
    </row>
    <row r="107" spans="2:8">
      <c r="B107" s="110" t="s">
        <v>47</v>
      </c>
      <c r="C107" s="110"/>
      <c r="D107" s="111">
        <f>+E106</f>
        <v>67922.093767194732</v>
      </c>
      <c r="E107" s="111"/>
    </row>
    <row r="110" spans="2:8">
      <c r="B110" s="106" t="s">
        <v>88</v>
      </c>
      <c r="C110" s="107"/>
      <c r="D110" s="107"/>
      <c r="E110" s="107"/>
      <c r="F110" s="107"/>
      <c r="G110" s="107"/>
      <c r="H110" s="108">
        <v>0.3</v>
      </c>
    </row>
    <row r="111" spans="2:8" ht="14.25">
      <c r="B111" s="114" t="s">
        <v>95</v>
      </c>
      <c r="C111" s="115"/>
      <c r="D111" s="115"/>
      <c r="E111" s="115"/>
      <c r="F111" s="115"/>
      <c r="G111" s="115"/>
      <c r="H111" s="115"/>
    </row>
    <row r="112" spans="2:8">
      <c r="B112" s="115"/>
      <c r="C112" s="115"/>
      <c r="D112" s="116" t="s">
        <v>16</v>
      </c>
      <c r="E112" s="116" t="s">
        <v>17</v>
      </c>
      <c r="F112" s="116" t="s">
        <v>18</v>
      </c>
      <c r="G112" s="116" t="s">
        <v>19</v>
      </c>
      <c r="H112" s="116" t="s">
        <v>31</v>
      </c>
    </row>
    <row r="113" spans="2:8">
      <c r="B113" s="115"/>
      <c r="C113" s="115"/>
      <c r="D113" s="116" t="s">
        <v>97</v>
      </c>
      <c r="E113" s="116" t="s">
        <v>97</v>
      </c>
      <c r="F113" s="116" t="s">
        <v>97</v>
      </c>
      <c r="G113" s="116" t="s">
        <v>97</v>
      </c>
      <c r="H113" s="116" t="s">
        <v>97</v>
      </c>
    </row>
    <row r="114" spans="2:8" s="88" customFormat="1">
      <c r="B114" s="88" t="s">
        <v>96</v>
      </c>
      <c r="D114" s="104">
        <f ca="1">RANDBETWEEN(200,300)*10000</f>
        <v>2080000</v>
      </c>
      <c r="E114" s="104">
        <f t="shared" ref="E114:H114" ca="1" si="28">RANDBETWEEN(200,300)*10000</f>
        <v>2580000</v>
      </c>
      <c r="F114" s="104">
        <f t="shared" ca="1" si="28"/>
        <v>2360000</v>
      </c>
      <c r="G114" s="104">
        <f t="shared" ca="1" si="28"/>
        <v>2690000</v>
      </c>
      <c r="H114" s="104">
        <f t="shared" ca="1" si="28"/>
        <v>2750000</v>
      </c>
    </row>
    <row r="116" spans="2:8">
      <c r="B116" s="89" t="s">
        <v>99</v>
      </c>
      <c r="D116" s="92">
        <f>+D83</f>
        <v>501892.10872562474</v>
      </c>
      <c r="E116" s="92">
        <f t="shared" ref="E116:H116" si="29">+E83</f>
        <v>413354.55437938625</v>
      </c>
      <c r="F116" s="92">
        <f t="shared" si="29"/>
        <v>313588.22203537507</v>
      </c>
      <c r="G116" s="92">
        <f t="shared" si="29"/>
        <v>201169.02158567851</v>
      </c>
      <c r="H116" s="92">
        <f t="shared" si="29"/>
        <v>74492.252651537376</v>
      </c>
    </row>
    <row r="117" spans="2:8">
      <c r="B117" s="89" t="s">
        <v>100</v>
      </c>
      <c r="D117" s="92">
        <f>+D76</f>
        <v>899100.76812448085</v>
      </c>
      <c r="E117" s="92">
        <f t="shared" ref="E117:H117" si="30">+E76</f>
        <v>899100.76812448085</v>
      </c>
      <c r="F117" s="92">
        <f t="shared" si="30"/>
        <v>899100.76812448085</v>
      </c>
      <c r="G117" s="92">
        <f t="shared" si="30"/>
        <v>899100.76812448085</v>
      </c>
      <c r="H117" s="92">
        <f t="shared" si="30"/>
        <v>899100.76812448085</v>
      </c>
    </row>
    <row r="118" spans="2:8">
      <c r="B118" s="89" t="s">
        <v>101</v>
      </c>
      <c r="D118" s="92">
        <f>+D84</f>
        <v>-1200000</v>
      </c>
      <c r="E118" s="92">
        <f t="shared" ref="E118:H118" si="31">+E84</f>
        <v>-1200000</v>
      </c>
      <c r="F118" s="92">
        <f t="shared" si="31"/>
        <v>-1200000</v>
      </c>
      <c r="G118" s="92">
        <f t="shared" si="31"/>
        <v>-1200000</v>
      </c>
      <c r="H118" s="92">
        <f t="shared" si="31"/>
        <v>-1200000</v>
      </c>
    </row>
    <row r="120" spans="2:8" s="88" customFormat="1">
      <c r="B120" s="88" t="s">
        <v>98</v>
      </c>
      <c r="D120" s="104">
        <f ca="1">SUM(D114:D119)</f>
        <v>2280992.8768501054</v>
      </c>
      <c r="E120" s="104">
        <f t="shared" ref="E120:H120" ca="1" si="32">SUM(E114:E119)</f>
        <v>2692455.3225038671</v>
      </c>
      <c r="F120" s="104">
        <f t="shared" ca="1" si="32"/>
        <v>2372688.9901598557</v>
      </c>
      <c r="G120" s="104">
        <f t="shared" ca="1" si="32"/>
        <v>2590269.7897101594</v>
      </c>
      <c r="H120" s="104">
        <f t="shared" ca="1" si="32"/>
        <v>2523593.020776018</v>
      </c>
    </row>
    <row r="121" spans="2:8">
      <c r="B121" s="118" t="s">
        <v>102</v>
      </c>
      <c r="C121" s="119"/>
      <c r="D121" s="117">
        <f ca="1">-+D120*$H$110</f>
        <v>-684297.86305503163</v>
      </c>
      <c r="E121" s="117">
        <f t="shared" ref="E121:H121" ca="1" si="33">-+E120*$H$110</f>
        <v>-807736.5967511601</v>
      </c>
      <c r="F121" s="117">
        <f t="shared" ca="1" si="33"/>
        <v>-711806.69704795664</v>
      </c>
      <c r="G121" s="117">
        <f t="shared" ca="1" si="33"/>
        <v>-777080.9369130478</v>
      </c>
      <c r="H121" s="117">
        <f t="shared" ca="1" si="33"/>
        <v>-757077.90623280534</v>
      </c>
    </row>
    <row r="123" spans="2:8">
      <c r="D123" s="99" t="s">
        <v>49</v>
      </c>
      <c r="E123" s="99" t="s">
        <v>50</v>
      </c>
    </row>
    <row r="124" spans="2:8">
      <c r="B124" s="110" t="s">
        <v>103</v>
      </c>
      <c r="C124" s="110"/>
      <c r="D124" s="111">
        <f ca="1">-+D121</f>
        <v>684297.86305503163</v>
      </c>
      <c r="E124" s="110"/>
    </row>
    <row r="125" spans="2:8">
      <c r="B125" s="110" t="s">
        <v>104</v>
      </c>
      <c r="C125" s="110"/>
      <c r="D125" s="110"/>
      <c r="E125" s="111">
        <f ca="1">+D124</f>
        <v>684297.86305503163</v>
      </c>
    </row>
    <row r="126" spans="2:8">
      <c r="B126" s="110"/>
      <c r="C126" s="110"/>
      <c r="D126" s="110"/>
      <c r="E126" s="110"/>
    </row>
    <row r="127" spans="2:8">
      <c r="B127" s="112" t="s">
        <v>103</v>
      </c>
      <c r="C127" s="112"/>
      <c r="D127" s="113">
        <f ca="1">-+E121</f>
        <v>807736.5967511601</v>
      </c>
      <c r="E127" s="112"/>
    </row>
    <row r="128" spans="2:8">
      <c r="B128" s="112" t="s">
        <v>104</v>
      </c>
      <c r="C128" s="112"/>
      <c r="D128" s="112"/>
      <c r="E128" s="113">
        <f ca="1">+D127</f>
        <v>807736.5967511601</v>
      </c>
    </row>
    <row r="129" spans="2:8">
      <c r="B129" s="110"/>
      <c r="C129" s="110"/>
      <c r="D129" s="110"/>
      <c r="E129" s="110"/>
    </row>
    <row r="130" spans="2:8">
      <c r="B130" s="110" t="s">
        <v>103</v>
      </c>
      <c r="C130" s="110"/>
      <c r="D130" s="111">
        <f ca="1">-+F121</f>
        <v>711806.69704795664</v>
      </c>
      <c r="E130" s="110"/>
    </row>
    <row r="131" spans="2:8">
      <c r="B131" s="110" t="s">
        <v>104</v>
      </c>
      <c r="C131" s="110"/>
      <c r="D131" s="110"/>
      <c r="E131" s="111">
        <f ca="1">+D130</f>
        <v>711806.69704795664</v>
      </c>
    </row>
    <row r="132" spans="2:8">
      <c r="B132" s="110"/>
      <c r="C132" s="110"/>
      <c r="D132" s="110"/>
      <c r="E132" s="110"/>
    </row>
    <row r="133" spans="2:8">
      <c r="B133" s="112" t="s">
        <v>103</v>
      </c>
      <c r="C133" s="112"/>
      <c r="D133" s="113">
        <f ca="1">-G121</f>
        <v>777080.9369130478</v>
      </c>
      <c r="E133" s="113"/>
    </row>
    <row r="134" spans="2:8">
      <c r="B134" s="112" t="s">
        <v>104</v>
      </c>
      <c r="C134" s="112"/>
      <c r="D134" s="113"/>
      <c r="E134" s="113">
        <f ca="1">+D133</f>
        <v>777080.9369130478</v>
      </c>
    </row>
    <row r="135" spans="2:8">
      <c r="B135" s="110"/>
      <c r="C135" s="110"/>
      <c r="D135" s="110"/>
      <c r="E135" s="110"/>
    </row>
    <row r="136" spans="2:8">
      <c r="B136" s="110" t="s">
        <v>103</v>
      </c>
      <c r="C136" s="110"/>
      <c r="D136" s="111">
        <f ca="1">-H121</f>
        <v>757077.90623280534</v>
      </c>
      <c r="E136" s="111"/>
    </row>
    <row r="137" spans="2:8">
      <c r="B137" s="110" t="s">
        <v>104</v>
      </c>
      <c r="C137" s="110"/>
      <c r="D137" s="111"/>
      <c r="E137" s="111">
        <f ca="1">+D136</f>
        <v>757077.90623280534</v>
      </c>
    </row>
    <row r="139" spans="2:8">
      <c r="B139" s="106" t="s">
        <v>88</v>
      </c>
      <c r="C139" s="107"/>
      <c r="D139" s="107"/>
      <c r="E139" s="107"/>
      <c r="F139" s="107"/>
      <c r="G139" s="107"/>
      <c r="H139" s="108">
        <v>0.3</v>
      </c>
    </row>
    <row r="140" spans="2:8" ht="14.25">
      <c r="B140" s="120" t="s">
        <v>39</v>
      </c>
      <c r="C140" s="121"/>
      <c r="D140" s="121"/>
      <c r="E140" s="121"/>
      <c r="F140" s="121"/>
      <c r="G140" s="121"/>
      <c r="H140" s="121"/>
    </row>
    <row r="141" spans="2:8">
      <c r="B141" s="121"/>
      <c r="C141" s="121"/>
      <c r="D141" s="122" t="s">
        <v>16</v>
      </c>
      <c r="E141" s="122" t="s">
        <v>17</v>
      </c>
      <c r="F141" s="122" t="s">
        <v>18</v>
      </c>
      <c r="G141" s="122" t="s">
        <v>19</v>
      </c>
      <c r="H141" s="122" t="s">
        <v>31</v>
      </c>
    </row>
    <row r="142" spans="2:8">
      <c r="B142" s="121"/>
      <c r="C142" s="121"/>
      <c r="D142" s="122" t="s">
        <v>97</v>
      </c>
      <c r="E142" s="122" t="s">
        <v>97</v>
      </c>
      <c r="F142" s="122" t="s">
        <v>97</v>
      </c>
      <c r="G142" s="122" t="s">
        <v>97</v>
      </c>
      <c r="H142" s="122" t="s">
        <v>97</v>
      </c>
    </row>
    <row r="143" spans="2:8">
      <c r="B143" s="89" t="s">
        <v>105</v>
      </c>
    </row>
    <row r="144" spans="2:8">
      <c r="B144" s="89" t="s">
        <v>106</v>
      </c>
    </row>
    <row r="145" spans="1:8">
      <c r="B145" s="96" t="s">
        <v>98</v>
      </c>
    </row>
    <row r="146" spans="1:8">
      <c r="B146" s="89" t="s">
        <v>107</v>
      </c>
    </row>
    <row r="147" spans="1:8">
      <c r="B147" s="89" t="s">
        <v>108</v>
      </c>
    </row>
    <row r="148" spans="1:8">
      <c r="B148" s="96" t="s">
        <v>109</v>
      </c>
    </row>
    <row r="149" spans="1:8">
      <c r="B149" s="89" t="s">
        <v>110</v>
      </c>
    </row>
    <row r="150" spans="1:8">
      <c r="B150" s="89" t="s">
        <v>110</v>
      </c>
    </row>
    <row r="151" spans="1:8">
      <c r="B151" s="89" t="s">
        <v>110</v>
      </c>
    </row>
    <row r="152" spans="1:8">
      <c r="B152" s="88" t="s">
        <v>111</v>
      </c>
      <c r="C152" s="88"/>
      <c r="D152" s="104">
        <f ca="1">+D114</f>
        <v>2080000</v>
      </c>
      <c r="E152" s="104">
        <f t="shared" ref="E152:H152" ca="1" si="34">+E114</f>
        <v>2580000</v>
      </c>
      <c r="F152" s="104">
        <f t="shared" ca="1" si="34"/>
        <v>2360000</v>
      </c>
      <c r="G152" s="104">
        <f t="shared" ca="1" si="34"/>
        <v>2690000</v>
      </c>
      <c r="H152" s="104">
        <f t="shared" ca="1" si="34"/>
        <v>2750000</v>
      </c>
    </row>
    <row r="153" spans="1:8">
      <c r="B153" s="123" t="s">
        <v>113</v>
      </c>
      <c r="C153" s="123"/>
      <c r="D153" s="124">
        <f ca="1">+D121</f>
        <v>-684297.86305503163</v>
      </c>
      <c r="E153" s="124">
        <f t="shared" ref="E153:H153" ca="1" si="35">+E121</f>
        <v>-807736.5967511601</v>
      </c>
      <c r="F153" s="124">
        <f t="shared" ca="1" si="35"/>
        <v>-711806.69704795664</v>
      </c>
      <c r="G153" s="124">
        <f t="shared" ca="1" si="35"/>
        <v>-777080.9369130478</v>
      </c>
      <c r="H153" s="124">
        <f t="shared" ca="1" si="35"/>
        <v>-757077.90623280534</v>
      </c>
    </row>
    <row r="154" spans="1:8">
      <c r="B154" s="105" t="s">
        <v>115</v>
      </c>
      <c r="C154" s="105"/>
      <c r="D154" s="125">
        <f>+E95</f>
        <v>60297.863055031747</v>
      </c>
      <c r="E154" s="125">
        <f>+E98</f>
        <v>33736.596751159988</v>
      </c>
      <c r="F154" s="125">
        <f>+E101</f>
        <v>3806.6970479568408</v>
      </c>
      <c r="G154" s="125">
        <f>-D104</f>
        <v>-29919.06308695217</v>
      </c>
      <c r="H154" s="125">
        <f>-D107</f>
        <v>-67922.093767194732</v>
      </c>
    </row>
    <row r="155" spans="1:8">
      <c r="B155" s="88" t="s">
        <v>112</v>
      </c>
      <c r="C155" s="88"/>
      <c r="D155" s="104">
        <f ca="1">SUM(D152:D154)</f>
        <v>1456000</v>
      </c>
      <c r="E155" s="104">
        <f t="shared" ref="E155:H155" ca="1" si="36">SUM(E152:E154)</f>
        <v>1806000</v>
      </c>
      <c r="F155" s="104">
        <f t="shared" ca="1" si="36"/>
        <v>1652000</v>
      </c>
      <c r="G155" s="104">
        <f t="shared" ca="1" si="36"/>
        <v>1883000</v>
      </c>
      <c r="H155" s="104">
        <f t="shared" ca="1" si="36"/>
        <v>1924999.9999999998</v>
      </c>
    </row>
    <row r="157" spans="1:8">
      <c r="B157" s="118" t="s">
        <v>114</v>
      </c>
      <c r="C157" s="119"/>
      <c r="D157" s="126">
        <f ca="1">-(D153+D154)/D152</f>
        <v>0.29999999999999993</v>
      </c>
      <c r="E157" s="126">
        <f t="shared" ref="E157:H157" ca="1" si="37">-(E153+E154)/E152</f>
        <v>0.30000000000000004</v>
      </c>
      <c r="F157" s="126">
        <f t="shared" ca="1" si="37"/>
        <v>0.29999999999999988</v>
      </c>
      <c r="G157" s="126">
        <f t="shared" ca="1" si="37"/>
        <v>0.3</v>
      </c>
      <c r="H157" s="126">
        <f t="shared" ca="1" si="37"/>
        <v>0.30000000000000004</v>
      </c>
    </row>
    <row r="159" spans="1:8">
      <c r="C159" s="99" t="s">
        <v>49</v>
      </c>
      <c r="D159" s="99" t="s">
        <v>50</v>
      </c>
    </row>
    <row r="160" spans="1:8">
      <c r="A160" s="96"/>
      <c r="B160" s="96" t="s">
        <v>116</v>
      </c>
      <c r="C160" s="109">
        <f>+D161</f>
        <v>60297.863055031747</v>
      </c>
      <c r="D160" s="96"/>
    </row>
    <row r="161" spans="1:4">
      <c r="A161" s="96"/>
      <c r="B161" s="96" t="s">
        <v>64</v>
      </c>
      <c r="C161" s="96"/>
      <c r="D161" s="109">
        <f>+D154</f>
        <v>60297.863055031747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23D8-EE78-451B-97A5-99C6733CFBD4}">
  <dimension ref="A1:S243"/>
  <sheetViews>
    <sheetView tabSelected="1" zoomScale="130" zoomScaleNormal="130" workbookViewId="0">
      <pane ySplit="2" topLeftCell="A218" activePane="bottomLeft" state="frozen"/>
      <selection pane="bottomLeft" activeCell="D240" sqref="D240"/>
    </sheetView>
  </sheetViews>
  <sheetFormatPr baseColWidth="10" defaultRowHeight="14.25"/>
  <cols>
    <col min="1" max="1" width="4.125" style="89" customWidth="1"/>
    <col min="2" max="2" width="11" style="89"/>
    <col min="3" max="3" width="7" style="89" bestFit="1" customWidth="1"/>
    <col min="4" max="4" width="11.25" style="89" customWidth="1"/>
    <col min="5" max="5" width="10.125" style="89" customWidth="1"/>
    <col min="6" max="6" width="9.75" style="89" customWidth="1"/>
    <col min="7" max="13" width="11" style="89"/>
  </cols>
  <sheetData>
    <row r="1" spans="1:13" ht="24">
      <c r="A1" s="2" t="s">
        <v>1</v>
      </c>
      <c r="B1" s="2"/>
      <c r="C1" s="2"/>
      <c r="D1" s="2"/>
      <c r="E1" s="2"/>
      <c r="F1" s="2"/>
      <c r="G1" s="2"/>
      <c r="H1" s="2"/>
      <c r="M1"/>
    </row>
    <row r="2" spans="1:13" ht="24">
      <c r="A2" s="2" t="s">
        <v>117</v>
      </c>
      <c r="B2" s="2"/>
      <c r="C2" s="2"/>
      <c r="D2" s="2"/>
      <c r="E2" s="2"/>
      <c r="F2" s="2"/>
      <c r="G2" s="2"/>
      <c r="H2" s="2"/>
      <c r="M2"/>
    </row>
    <row r="3" spans="1:13" ht="15">
      <c r="A3" s="148" t="s">
        <v>118</v>
      </c>
      <c r="B3" s="149"/>
      <c r="C3" s="149"/>
      <c r="D3" s="149"/>
      <c r="E3" s="149"/>
      <c r="M3"/>
    </row>
    <row r="4" spans="1:13">
      <c r="A4" s="149" t="s">
        <v>119</v>
      </c>
      <c r="B4" s="149"/>
      <c r="C4" s="149"/>
      <c r="D4" s="150">
        <v>10000000</v>
      </c>
      <c r="E4" s="149"/>
      <c r="G4" s="91"/>
      <c r="H4" s="91"/>
      <c r="M4"/>
    </row>
    <row r="5" spans="1:13">
      <c r="A5" s="138"/>
      <c r="B5" s="138"/>
      <c r="C5" s="145"/>
      <c r="D5" s="137"/>
      <c r="E5" s="146" t="s">
        <v>128</v>
      </c>
      <c r="G5" s="91"/>
      <c r="H5" s="91"/>
      <c r="M5"/>
    </row>
    <row r="6" spans="1:13">
      <c r="A6" s="137" t="s">
        <v>120</v>
      </c>
      <c r="B6" s="138"/>
      <c r="C6" s="147"/>
      <c r="D6" s="146" t="s">
        <v>97</v>
      </c>
      <c r="E6" s="146" t="s">
        <v>129</v>
      </c>
      <c r="G6" s="91"/>
      <c r="H6" s="91"/>
      <c r="M6"/>
    </row>
    <row r="7" spans="1:13">
      <c r="A7" s="138" t="s">
        <v>124</v>
      </c>
      <c r="B7" s="138"/>
      <c r="C7" s="143">
        <v>0.12</v>
      </c>
      <c r="D7" s="139">
        <f>+$D$4*C7</f>
        <v>1200000</v>
      </c>
      <c r="E7" s="144">
        <v>48</v>
      </c>
      <c r="G7" s="91"/>
      <c r="H7" s="91"/>
      <c r="M7"/>
    </row>
    <row r="8" spans="1:13">
      <c r="A8" s="138" t="s">
        <v>125</v>
      </c>
      <c r="B8" s="138"/>
      <c r="C8" s="143">
        <v>0.15</v>
      </c>
      <c r="D8" s="139">
        <f>+$D$4*C8</f>
        <v>1500000</v>
      </c>
      <c r="E8" s="144">
        <v>60</v>
      </c>
      <c r="G8" s="91"/>
      <c r="H8" s="91"/>
      <c r="M8"/>
    </row>
    <row r="9" spans="1:13">
      <c r="A9" s="138" t="s">
        <v>126</v>
      </c>
      <c r="B9" s="138"/>
      <c r="C9" s="143">
        <v>0.2</v>
      </c>
      <c r="D9" s="139">
        <f>+$D$4*C9</f>
        <v>2000000</v>
      </c>
      <c r="E9" s="144">
        <v>72</v>
      </c>
      <c r="G9" s="91"/>
      <c r="H9" s="91"/>
      <c r="M9"/>
    </row>
    <row r="10" spans="1:13">
      <c r="A10" s="138" t="s">
        <v>127</v>
      </c>
      <c r="B10" s="138"/>
      <c r="C10" s="143">
        <v>0.53</v>
      </c>
      <c r="D10" s="139">
        <f>+$D$4*C10</f>
        <v>5300000</v>
      </c>
      <c r="E10" s="144">
        <v>120</v>
      </c>
      <c r="G10" s="91"/>
      <c r="H10" s="91"/>
      <c r="M10"/>
    </row>
    <row r="11" spans="1:13">
      <c r="A11" s="138"/>
      <c r="B11" s="138"/>
      <c r="C11" s="139"/>
      <c r="D11" s="145">
        <f>SUM(D7:D10)</f>
        <v>10000000</v>
      </c>
      <c r="E11" s="138"/>
      <c r="M11"/>
    </row>
    <row r="12" spans="1:13">
      <c r="A12" s="138"/>
      <c r="B12" s="138"/>
      <c r="C12" s="139"/>
      <c r="D12" s="138"/>
      <c r="E12" s="138"/>
      <c r="M12"/>
    </row>
    <row r="13" spans="1:13" ht="15">
      <c r="A13" s="141" t="s">
        <v>121</v>
      </c>
      <c r="B13" s="142"/>
      <c r="C13" s="25"/>
      <c r="D13" s="142"/>
      <c r="E13" s="142"/>
      <c r="M13"/>
    </row>
    <row r="14" spans="1:13">
      <c r="A14" s="142" t="s">
        <v>122</v>
      </c>
      <c r="B14" s="142"/>
      <c r="C14" s="25"/>
      <c r="D14" s="142">
        <v>120</v>
      </c>
      <c r="E14" s="142" t="s">
        <v>5</v>
      </c>
      <c r="M14"/>
    </row>
    <row r="15" spans="1:13">
      <c r="A15" s="142" t="s">
        <v>123</v>
      </c>
      <c r="B15" s="142"/>
      <c r="C15" s="25"/>
      <c r="D15" s="25">
        <f>+D4/D14</f>
        <v>83333.333333333328</v>
      </c>
      <c r="E15" s="142"/>
      <c r="M15"/>
    </row>
    <row r="16" spans="1:13">
      <c r="A16" s="140"/>
      <c r="B16" s="140"/>
      <c r="C16" s="128"/>
      <c r="D16" s="140"/>
      <c r="E16" s="140"/>
      <c r="M16"/>
    </row>
    <row r="17" spans="1:19">
      <c r="A17" s="140"/>
      <c r="B17" s="140"/>
      <c r="C17" s="128"/>
      <c r="D17" s="140"/>
      <c r="E17" s="140"/>
      <c r="M17"/>
    </row>
    <row r="18" spans="1:19">
      <c r="A18" s="140"/>
      <c r="B18" s="140"/>
      <c r="C18" s="128"/>
      <c r="D18" s="140"/>
      <c r="E18" s="140"/>
    </row>
    <row r="19" spans="1:19" ht="15">
      <c r="B19" s="96" t="s">
        <v>153</v>
      </c>
      <c r="E19" s="96" t="s">
        <v>154</v>
      </c>
      <c r="H19" s="96" t="s">
        <v>135</v>
      </c>
    </row>
    <row r="20" spans="1:19">
      <c r="B20" s="131" t="s">
        <v>134</v>
      </c>
      <c r="C20" s="131" t="s">
        <v>136</v>
      </c>
      <c r="D20" s="131" t="s">
        <v>76</v>
      </c>
      <c r="E20" s="116" t="s">
        <v>134</v>
      </c>
      <c r="F20" s="116" t="s">
        <v>137</v>
      </c>
      <c r="G20" s="116" t="s">
        <v>76</v>
      </c>
      <c r="H20" s="127" t="s">
        <v>134</v>
      </c>
      <c r="I20" s="127" t="s">
        <v>137</v>
      </c>
      <c r="J20" s="127" t="s">
        <v>76</v>
      </c>
      <c r="P20" s="97" t="s">
        <v>130</v>
      </c>
      <c r="Q20" s="97" t="s">
        <v>131</v>
      </c>
      <c r="R20" s="97" t="s">
        <v>132</v>
      </c>
      <c r="S20" s="97" t="s">
        <v>133</v>
      </c>
    </row>
    <row r="21" spans="1:19">
      <c r="A21" s="89">
        <v>1</v>
      </c>
      <c r="B21" s="110">
        <v>0</v>
      </c>
      <c r="C21" s="111">
        <f>+P21+Q21+R21+S21</f>
        <v>121944.44444444444</v>
      </c>
      <c r="D21" s="111">
        <f>+B21+C21</f>
        <v>121944.44444444444</v>
      </c>
      <c r="E21" s="128">
        <v>0</v>
      </c>
      <c r="F21" s="128">
        <f>+D15</f>
        <v>83333.333333333328</v>
      </c>
      <c r="G21" s="128">
        <f>+E21+F21</f>
        <v>83333.333333333328</v>
      </c>
      <c r="H21" s="129">
        <v>0</v>
      </c>
      <c r="I21" s="130">
        <f>+C21-F21</f>
        <v>38611.111111111109</v>
      </c>
      <c r="J21" s="130">
        <f>+H21+I21</f>
        <v>38611.111111111109</v>
      </c>
      <c r="O21">
        <v>1</v>
      </c>
      <c r="P21" s="92">
        <f>+D7/E7</f>
        <v>25000</v>
      </c>
      <c r="Q21" s="92">
        <f>+D8/E8</f>
        <v>25000</v>
      </c>
      <c r="R21" s="92">
        <f>+D9/E9</f>
        <v>27777.777777777777</v>
      </c>
      <c r="S21" s="92">
        <f>+D10/E10</f>
        <v>44166.666666666664</v>
      </c>
    </row>
    <row r="22" spans="1:19">
      <c r="A22" s="89">
        <f>+A21+1</f>
        <v>2</v>
      </c>
      <c r="B22" s="111">
        <f>+D21</f>
        <v>121944.44444444444</v>
      </c>
      <c r="C22" s="111">
        <f>+P22+Q22+R22+S22</f>
        <v>121944.44444444444</v>
      </c>
      <c r="D22" s="111">
        <f>+B22+C22</f>
        <v>243888.88888888888</v>
      </c>
      <c r="E22" s="128">
        <f>+G21</f>
        <v>83333.333333333328</v>
      </c>
      <c r="F22" s="128">
        <f>+F21</f>
        <v>83333.333333333328</v>
      </c>
      <c r="G22" s="128">
        <f>+E22+F22</f>
        <v>166666.66666666666</v>
      </c>
      <c r="H22" s="130">
        <f>+J21</f>
        <v>38611.111111111109</v>
      </c>
      <c r="I22" s="130">
        <f>+C22-F22</f>
        <v>38611.111111111109</v>
      </c>
      <c r="J22" s="130">
        <f>+H22+I22</f>
        <v>77222.222222222219</v>
      </c>
      <c r="O22">
        <f>+O21+1</f>
        <v>2</v>
      </c>
      <c r="P22" s="92">
        <f>+P21</f>
        <v>25000</v>
      </c>
      <c r="Q22" s="92">
        <f>+Q21</f>
        <v>25000</v>
      </c>
      <c r="R22" s="92">
        <f>+R21</f>
        <v>27777.777777777777</v>
      </c>
      <c r="S22" s="92">
        <f>+S21</f>
        <v>44166.666666666664</v>
      </c>
    </row>
    <row r="23" spans="1:19">
      <c r="A23" s="89">
        <f t="shared" ref="A23:A86" si="0">+A22+1</f>
        <v>3</v>
      </c>
      <c r="B23" s="111">
        <f t="shared" ref="B23:B86" si="1">+D22</f>
        <v>243888.88888888888</v>
      </c>
      <c r="C23" s="111">
        <f>+P23+Q23+R23+S23</f>
        <v>121944.44444444444</v>
      </c>
      <c r="D23" s="111">
        <f>+B23+C23</f>
        <v>365833.33333333331</v>
      </c>
      <c r="E23" s="128">
        <f t="shared" ref="E23:E86" si="2">+G22</f>
        <v>166666.66666666666</v>
      </c>
      <c r="F23" s="128">
        <f t="shared" ref="F23:F86" si="3">+F22</f>
        <v>83333.333333333328</v>
      </c>
      <c r="G23" s="128">
        <f t="shared" ref="G23:G86" si="4">+E23+F23</f>
        <v>250000</v>
      </c>
      <c r="H23" s="130">
        <f t="shared" ref="H23:H86" si="5">+J22</f>
        <v>77222.222222222219</v>
      </c>
      <c r="I23" s="130">
        <f>+C23-F23</f>
        <v>38611.111111111109</v>
      </c>
      <c r="J23" s="130">
        <f>+H23+I23</f>
        <v>115833.33333333333</v>
      </c>
      <c r="O23">
        <f t="shared" ref="O23:O86" si="6">+O22+1</f>
        <v>3</v>
      </c>
      <c r="P23" s="92">
        <f t="shared" ref="P23:P68" si="7">+P22</f>
        <v>25000</v>
      </c>
      <c r="Q23" s="92">
        <f t="shared" ref="Q23:Q80" si="8">+Q22</f>
        <v>25000</v>
      </c>
      <c r="R23" s="92">
        <f t="shared" ref="R23:R68" si="9">+R22</f>
        <v>27777.777777777777</v>
      </c>
      <c r="S23" s="92">
        <f t="shared" ref="S23:S86" si="10">+S22</f>
        <v>44166.666666666664</v>
      </c>
    </row>
    <row r="24" spans="1:19">
      <c r="A24" s="89">
        <f t="shared" si="0"/>
        <v>4</v>
      </c>
      <c r="B24" s="111">
        <f t="shared" si="1"/>
        <v>365833.33333333331</v>
      </c>
      <c r="C24" s="111">
        <f>+P24+Q24+R24+S24</f>
        <v>121944.44444444444</v>
      </c>
      <c r="D24" s="111">
        <f>+B24+C24</f>
        <v>487777.77777777775</v>
      </c>
      <c r="E24" s="128">
        <f t="shared" si="2"/>
        <v>250000</v>
      </c>
      <c r="F24" s="128">
        <f t="shared" si="3"/>
        <v>83333.333333333328</v>
      </c>
      <c r="G24" s="128">
        <f t="shared" si="4"/>
        <v>333333.33333333331</v>
      </c>
      <c r="H24" s="130">
        <f t="shared" si="5"/>
        <v>115833.33333333333</v>
      </c>
      <c r="I24" s="130">
        <f>+C24-F24</f>
        <v>38611.111111111109</v>
      </c>
      <c r="J24" s="130">
        <f>+H24+I24</f>
        <v>154444.44444444444</v>
      </c>
      <c r="O24">
        <f t="shared" si="6"/>
        <v>4</v>
      </c>
      <c r="P24" s="92">
        <f t="shared" si="7"/>
        <v>25000</v>
      </c>
      <c r="Q24" s="92">
        <f t="shared" si="8"/>
        <v>25000</v>
      </c>
      <c r="R24" s="92">
        <f t="shared" si="9"/>
        <v>27777.777777777777</v>
      </c>
      <c r="S24" s="92">
        <f t="shared" si="10"/>
        <v>44166.666666666664</v>
      </c>
    </row>
    <row r="25" spans="1:19">
      <c r="A25" s="89">
        <f t="shared" si="0"/>
        <v>5</v>
      </c>
      <c r="B25" s="132">
        <f t="shared" si="1"/>
        <v>487777.77777777775</v>
      </c>
      <c r="C25" s="133">
        <f>+P25+Q25+R25+S25</f>
        <v>121944.44444444444</v>
      </c>
      <c r="D25" s="133">
        <f>+B25+C25</f>
        <v>609722.22222222225</v>
      </c>
      <c r="E25" s="134">
        <f t="shared" si="2"/>
        <v>333333.33333333331</v>
      </c>
      <c r="F25" s="134">
        <f t="shared" si="3"/>
        <v>83333.333333333328</v>
      </c>
      <c r="G25" s="134">
        <f t="shared" si="4"/>
        <v>416666.66666666663</v>
      </c>
      <c r="H25" s="135">
        <f t="shared" si="5"/>
        <v>154444.44444444444</v>
      </c>
      <c r="I25" s="135">
        <f>+C25-F25</f>
        <v>38611.111111111109</v>
      </c>
      <c r="J25" s="136">
        <f>+H25+I25</f>
        <v>193055.55555555556</v>
      </c>
      <c r="O25">
        <f t="shared" si="6"/>
        <v>5</v>
      </c>
      <c r="P25" s="92">
        <f t="shared" si="7"/>
        <v>25000</v>
      </c>
      <c r="Q25" s="92">
        <f t="shared" si="8"/>
        <v>25000</v>
      </c>
      <c r="R25" s="92">
        <f t="shared" si="9"/>
        <v>27777.777777777777</v>
      </c>
      <c r="S25" s="92">
        <f t="shared" si="10"/>
        <v>44166.666666666664</v>
      </c>
    </row>
    <row r="26" spans="1:19">
      <c r="A26" s="89">
        <f t="shared" si="0"/>
        <v>6</v>
      </c>
      <c r="B26" s="111">
        <f t="shared" si="1"/>
        <v>609722.22222222225</v>
      </c>
      <c r="C26" s="111">
        <f>+P26+Q26+R26+S26</f>
        <v>121944.44444444444</v>
      </c>
      <c r="D26" s="111">
        <f>+B26+C26</f>
        <v>731666.66666666674</v>
      </c>
      <c r="E26" s="128">
        <f t="shared" si="2"/>
        <v>416666.66666666663</v>
      </c>
      <c r="F26" s="128">
        <f t="shared" si="3"/>
        <v>83333.333333333328</v>
      </c>
      <c r="G26" s="128">
        <f t="shared" si="4"/>
        <v>499999.99999999994</v>
      </c>
      <c r="H26" s="130">
        <f t="shared" si="5"/>
        <v>193055.55555555556</v>
      </c>
      <c r="I26" s="130">
        <f>+C26-F26</f>
        <v>38611.111111111109</v>
      </c>
      <c r="J26" s="130">
        <f>+H26+I26</f>
        <v>231666.66666666669</v>
      </c>
      <c r="O26">
        <f t="shared" si="6"/>
        <v>6</v>
      </c>
      <c r="P26" s="92">
        <f t="shared" si="7"/>
        <v>25000</v>
      </c>
      <c r="Q26" s="92">
        <f t="shared" si="8"/>
        <v>25000</v>
      </c>
      <c r="R26" s="92">
        <f t="shared" si="9"/>
        <v>27777.777777777777</v>
      </c>
      <c r="S26" s="92">
        <f t="shared" si="10"/>
        <v>44166.666666666664</v>
      </c>
    </row>
    <row r="27" spans="1:19">
      <c r="A27" s="89">
        <f t="shared" si="0"/>
        <v>7</v>
      </c>
      <c r="B27" s="111">
        <f t="shared" si="1"/>
        <v>731666.66666666674</v>
      </c>
      <c r="C27" s="111">
        <f>+P27+Q27+R27+S27</f>
        <v>121944.44444444444</v>
      </c>
      <c r="D27" s="111">
        <f>+B27+C27</f>
        <v>853611.11111111124</v>
      </c>
      <c r="E27" s="128">
        <f t="shared" si="2"/>
        <v>499999.99999999994</v>
      </c>
      <c r="F27" s="128">
        <f t="shared" si="3"/>
        <v>83333.333333333328</v>
      </c>
      <c r="G27" s="128">
        <f t="shared" si="4"/>
        <v>583333.33333333326</v>
      </c>
      <c r="H27" s="130">
        <f t="shared" si="5"/>
        <v>231666.66666666669</v>
      </c>
      <c r="I27" s="130">
        <f>+C27-F27</f>
        <v>38611.111111111109</v>
      </c>
      <c r="J27" s="130">
        <f>+H27+I27</f>
        <v>270277.77777777781</v>
      </c>
      <c r="O27">
        <f t="shared" si="6"/>
        <v>7</v>
      </c>
      <c r="P27" s="92">
        <f t="shared" si="7"/>
        <v>25000</v>
      </c>
      <c r="Q27" s="92">
        <f t="shared" si="8"/>
        <v>25000</v>
      </c>
      <c r="R27" s="92">
        <f t="shared" si="9"/>
        <v>27777.777777777777</v>
      </c>
      <c r="S27" s="92">
        <f t="shared" si="10"/>
        <v>44166.666666666664</v>
      </c>
    </row>
    <row r="28" spans="1:19">
      <c r="A28" s="89">
        <f t="shared" si="0"/>
        <v>8</v>
      </c>
      <c r="B28" s="111">
        <f t="shared" si="1"/>
        <v>853611.11111111124</v>
      </c>
      <c r="C28" s="111">
        <f>+P28+Q28+R28+S28</f>
        <v>121944.44444444444</v>
      </c>
      <c r="D28" s="111">
        <f>+B28+C28</f>
        <v>975555.55555555574</v>
      </c>
      <c r="E28" s="128">
        <f t="shared" si="2"/>
        <v>583333.33333333326</v>
      </c>
      <c r="F28" s="128">
        <f t="shared" si="3"/>
        <v>83333.333333333328</v>
      </c>
      <c r="G28" s="128">
        <f t="shared" si="4"/>
        <v>666666.66666666663</v>
      </c>
      <c r="H28" s="130">
        <f t="shared" si="5"/>
        <v>270277.77777777781</v>
      </c>
      <c r="I28" s="130">
        <f>+C28-F28</f>
        <v>38611.111111111109</v>
      </c>
      <c r="J28" s="130">
        <f>+H28+I28</f>
        <v>308888.88888888893</v>
      </c>
      <c r="O28">
        <f t="shared" si="6"/>
        <v>8</v>
      </c>
      <c r="P28" s="92">
        <f t="shared" si="7"/>
        <v>25000</v>
      </c>
      <c r="Q28" s="92">
        <f t="shared" si="8"/>
        <v>25000</v>
      </c>
      <c r="R28" s="92">
        <f t="shared" si="9"/>
        <v>27777.777777777777</v>
      </c>
      <c r="S28" s="92">
        <f t="shared" si="10"/>
        <v>44166.666666666664</v>
      </c>
    </row>
    <row r="29" spans="1:19">
      <c r="A29" s="89">
        <f t="shared" si="0"/>
        <v>9</v>
      </c>
      <c r="B29" s="111">
        <f t="shared" si="1"/>
        <v>975555.55555555574</v>
      </c>
      <c r="C29" s="111">
        <f>+P29+Q29+R29+S29</f>
        <v>121944.44444444444</v>
      </c>
      <c r="D29" s="111">
        <f>+B29+C29</f>
        <v>1097500.0000000002</v>
      </c>
      <c r="E29" s="128">
        <f t="shared" si="2"/>
        <v>666666.66666666663</v>
      </c>
      <c r="F29" s="128">
        <f t="shared" si="3"/>
        <v>83333.333333333328</v>
      </c>
      <c r="G29" s="128">
        <f t="shared" si="4"/>
        <v>750000</v>
      </c>
      <c r="H29" s="130">
        <f t="shared" si="5"/>
        <v>308888.88888888893</v>
      </c>
      <c r="I29" s="130">
        <f>+C29-F29</f>
        <v>38611.111111111109</v>
      </c>
      <c r="J29" s="130">
        <f>+H29+I29</f>
        <v>347500.00000000006</v>
      </c>
      <c r="O29">
        <f t="shared" si="6"/>
        <v>9</v>
      </c>
      <c r="P29" s="92">
        <f t="shared" si="7"/>
        <v>25000</v>
      </c>
      <c r="Q29" s="92">
        <f t="shared" si="8"/>
        <v>25000</v>
      </c>
      <c r="R29" s="92">
        <f t="shared" si="9"/>
        <v>27777.777777777777</v>
      </c>
      <c r="S29" s="92">
        <f t="shared" si="10"/>
        <v>44166.666666666664</v>
      </c>
    </row>
    <row r="30" spans="1:19">
      <c r="A30" s="89">
        <f t="shared" si="0"/>
        <v>10</v>
      </c>
      <c r="B30" s="111">
        <f t="shared" si="1"/>
        <v>1097500.0000000002</v>
      </c>
      <c r="C30" s="111">
        <f>+P30+Q30+R30+S30</f>
        <v>121944.44444444444</v>
      </c>
      <c r="D30" s="111">
        <f>+B30+C30</f>
        <v>1219444.4444444447</v>
      </c>
      <c r="E30" s="128">
        <f t="shared" si="2"/>
        <v>750000</v>
      </c>
      <c r="F30" s="128">
        <f t="shared" si="3"/>
        <v>83333.333333333328</v>
      </c>
      <c r="G30" s="128">
        <f t="shared" si="4"/>
        <v>833333.33333333337</v>
      </c>
      <c r="H30" s="130">
        <f t="shared" si="5"/>
        <v>347500.00000000006</v>
      </c>
      <c r="I30" s="130">
        <f>+C30-F30</f>
        <v>38611.111111111109</v>
      </c>
      <c r="J30" s="130">
        <f>+H30+I30</f>
        <v>386111.11111111118</v>
      </c>
      <c r="O30">
        <f t="shared" si="6"/>
        <v>10</v>
      </c>
      <c r="P30" s="92">
        <f t="shared" si="7"/>
        <v>25000</v>
      </c>
      <c r="Q30" s="92">
        <f t="shared" si="8"/>
        <v>25000</v>
      </c>
      <c r="R30" s="92">
        <f t="shared" si="9"/>
        <v>27777.777777777777</v>
      </c>
      <c r="S30" s="92">
        <f t="shared" si="10"/>
        <v>44166.666666666664</v>
      </c>
    </row>
    <row r="31" spans="1:19">
      <c r="A31" s="89">
        <f t="shared" si="0"/>
        <v>11</v>
      </c>
      <c r="B31" s="111">
        <f t="shared" si="1"/>
        <v>1219444.4444444447</v>
      </c>
      <c r="C31" s="111">
        <f>+P31+Q31+R31+S31</f>
        <v>121944.44444444444</v>
      </c>
      <c r="D31" s="111">
        <f>+B31+C31</f>
        <v>1341388.8888888892</v>
      </c>
      <c r="E31" s="128">
        <f t="shared" si="2"/>
        <v>833333.33333333337</v>
      </c>
      <c r="F31" s="128">
        <f t="shared" si="3"/>
        <v>83333.333333333328</v>
      </c>
      <c r="G31" s="128">
        <f t="shared" si="4"/>
        <v>916666.66666666674</v>
      </c>
      <c r="H31" s="130">
        <f t="shared" si="5"/>
        <v>386111.11111111118</v>
      </c>
      <c r="I31" s="130">
        <f>+C31-F31</f>
        <v>38611.111111111109</v>
      </c>
      <c r="J31" s="130">
        <f>+H31+I31</f>
        <v>424722.22222222231</v>
      </c>
      <c r="O31">
        <f t="shared" si="6"/>
        <v>11</v>
      </c>
      <c r="P31" s="92">
        <f t="shared" si="7"/>
        <v>25000</v>
      </c>
      <c r="Q31" s="92">
        <f t="shared" si="8"/>
        <v>25000</v>
      </c>
      <c r="R31" s="92">
        <f t="shared" si="9"/>
        <v>27777.777777777777</v>
      </c>
      <c r="S31" s="92">
        <f t="shared" si="10"/>
        <v>44166.666666666664</v>
      </c>
    </row>
    <row r="32" spans="1:19">
      <c r="A32" s="89">
        <f t="shared" si="0"/>
        <v>12</v>
      </c>
      <c r="B32" s="111">
        <f t="shared" si="1"/>
        <v>1341388.8888888892</v>
      </c>
      <c r="C32" s="111">
        <f>+P32+Q32+R32+S32</f>
        <v>121944.44444444444</v>
      </c>
      <c r="D32" s="111">
        <f>+B32+C32</f>
        <v>1463333.3333333337</v>
      </c>
      <c r="E32" s="128">
        <f t="shared" si="2"/>
        <v>916666.66666666674</v>
      </c>
      <c r="F32" s="128">
        <f t="shared" si="3"/>
        <v>83333.333333333328</v>
      </c>
      <c r="G32" s="128">
        <f t="shared" si="4"/>
        <v>1000000.0000000001</v>
      </c>
      <c r="H32" s="130">
        <f t="shared" si="5"/>
        <v>424722.22222222231</v>
      </c>
      <c r="I32" s="130">
        <f>+C32-F32</f>
        <v>38611.111111111109</v>
      </c>
      <c r="J32" s="130">
        <f>+H32+I32</f>
        <v>463333.33333333343</v>
      </c>
      <c r="O32">
        <f t="shared" si="6"/>
        <v>12</v>
      </c>
      <c r="P32" s="92">
        <f t="shared" si="7"/>
        <v>25000</v>
      </c>
      <c r="Q32" s="92">
        <f t="shared" si="8"/>
        <v>25000</v>
      </c>
      <c r="R32" s="92">
        <f t="shared" si="9"/>
        <v>27777.777777777777</v>
      </c>
      <c r="S32" s="92">
        <f t="shared" si="10"/>
        <v>44166.666666666664</v>
      </c>
    </row>
    <row r="33" spans="1:19">
      <c r="A33" s="89">
        <f t="shared" si="0"/>
        <v>13</v>
      </c>
      <c r="B33" s="111">
        <f t="shared" si="1"/>
        <v>1463333.3333333337</v>
      </c>
      <c r="C33" s="111">
        <f>+P33+Q33+R33+S33</f>
        <v>121944.44444444444</v>
      </c>
      <c r="D33" s="111">
        <f>+B33+C33</f>
        <v>1585277.7777777782</v>
      </c>
      <c r="E33" s="128">
        <f t="shared" si="2"/>
        <v>1000000.0000000001</v>
      </c>
      <c r="F33" s="128">
        <f t="shared" si="3"/>
        <v>83333.333333333328</v>
      </c>
      <c r="G33" s="128">
        <f t="shared" si="4"/>
        <v>1083333.3333333335</v>
      </c>
      <c r="H33" s="130">
        <f t="shared" si="5"/>
        <v>463333.33333333343</v>
      </c>
      <c r="I33" s="130">
        <f>+C33-F33</f>
        <v>38611.111111111109</v>
      </c>
      <c r="J33" s="130">
        <f>+H33+I33</f>
        <v>501944.44444444455</v>
      </c>
      <c r="O33">
        <f t="shared" si="6"/>
        <v>13</v>
      </c>
      <c r="P33" s="92">
        <f t="shared" si="7"/>
        <v>25000</v>
      </c>
      <c r="Q33" s="92">
        <f t="shared" si="8"/>
        <v>25000</v>
      </c>
      <c r="R33" s="92">
        <f t="shared" si="9"/>
        <v>27777.777777777777</v>
      </c>
      <c r="S33" s="92">
        <f t="shared" si="10"/>
        <v>44166.666666666664</v>
      </c>
    </row>
    <row r="34" spans="1:19">
      <c r="A34" s="89">
        <f t="shared" si="0"/>
        <v>14</v>
      </c>
      <c r="B34" s="111">
        <f t="shared" si="1"/>
        <v>1585277.7777777782</v>
      </c>
      <c r="C34" s="111">
        <f>+P34+Q34+R34+S34</f>
        <v>121944.44444444444</v>
      </c>
      <c r="D34" s="111">
        <f>+B34+C34</f>
        <v>1707222.2222222227</v>
      </c>
      <c r="E34" s="128">
        <f t="shared" si="2"/>
        <v>1083333.3333333335</v>
      </c>
      <c r="F34" s="128">
        <f t="shared" si="3"/>
        <v>83333.333333333328</v>
      </c>
      <c r="G34" s="128">
        <f t="shared" si="4"/>
        <v>1166666.6666666667</v>
      </c>
      <c r="H34" s="130">
        <f t="shared" si="5"/>
        <v>501944.44444444455</v>
      </c>
      <c r="I34" s="130">
        <f>+C34-F34</f>
        <v>38611.111111111109</v>
      </c>
      <c r="J34" s="130">
        <f>+H34+I34</f>
        <v>540555.55555555562</v>
      </c>
      <c r="O34">
        <f t="shared" si="6"/>
        <v>14</v>
      </c>
      <c r="P34" s="92">
        <f t="shared" si="7"/>
        <v>25000</v>
      </c>
      <c r="Q34" s="92">
        <f t="shared" si="8"/>
        <v>25000</v>
      </c>
      <c r="R34" s="92">
        <f t="shared" si="9"/>
        <v>27777.777777777777</v>
      </c>
      <c r="S34" s="92">
        <f t="shared" si="10"/>
        <v>44166.666666666664</v>
      </c>
    </row>
    <row r="35" spans="1:19">
      <c r="A35" s="89">
        <f t="shared" si="0"/>
        <v>15</v>
      </c>
      <c r="B35" s="111">
        <f t="shared" si="1"/>
        <v>1707222.2222222227</v>
      </c>
      <c r="C35" s="111">
        <f>+P35+Q35+R35+S35</f>
        <v>121944.44444444444</v>
      </c>
      <c r="D35" s="111">
        <f>+B35+C35</f>
        <v>1829166.6666666672</v>
      </c>
      <c r="E35" s="128">
        <f t="shared" si="2"/>
        <v>1166666.6666666667</v>
      </c>
      <c r="F35" s="128">
        <f t="shared" si="3"/>
        <v>83333.333333333328</v>
      </c>
      <c r="G35" s="128">
        <f t="shared" si="4"/>
        <v>1250000</v>
      </c>
      <c r="H35" s="130">
        <f t="shared" si="5"/>
        <v>540555.55555555562</v>
      </c>
      <c r="I35" s="130">
        <f>+C35-F35</f>
        <v>38611.111111111109</v>
      </c>
      <c r="J35" s="130">
        <f>+H35+I35</f>
        <v>579166.66666666674</v>
      </c>
      <c r="O35">
        <f t="shared" si="6"/>
        <v>15</v>
      </c>
      <c r="P35" s="92">
        <f t="shared" si="7"/>
        <v>25000</v>
      </c>
      <c r="Q35" s="92">
        <f t="shared" si="8"/>
        <v>25000</v>
      </c>
      <c r="R35" s="92">
        <f t="shared" si="9"/>
        <v>27777.777777777777</v>
      </c>
      <c r="S35" s="92">
        <f t="shared" si="10"/>
        <v>44166.666666666664</v>
      </c>
    </row>
    <row r="36" spans="1:19">
      <c r="A36" s="89">
        <f t="shared" si="0"/>
        <v>16</v>
      </c>
      <c r="B36" s="111">
        <f t="shared" si="1"/>
        <v>1829166.6666666672</v>
      </c>
      <c r="C36" s="111">
        <f>+P36+Q36+R36+S36</f>
        <v>121944.44444444444</v>
      </c>
      <c r="D36" s="111">
        <f t="shared" ref="D23:D86" si="11">+B36+C36</f>
        <v>1951111.1111111117</v>
      </c>
      <c r="E36" s="128">
        <f t="shared" si="2"/>
        <v>1250000</v>
      </c>
      <c r="F36" s="128">
        <f t="shared" si="3"/>
        <v>83333.333333333328</v>
      </c>
      <c r="G36" s="128">
        <f t="shared" si="4"/>
        <v>1333333.3333333333</v>
      </c>
      <c r="H36" s="130">
        <f t="shared" si="5"/>
        <v>579166.66666666674</v>
      </c>
      <c r="I36" s="130">
        <f>+C36-F36</f>
        <v>38611.111111111109</v>
      </c>
      <c r="J36" s="130">
        <f>+H36+I36</f>
        <v>617777.77777777787</v>
      </c>
      <c r="O36">
        <f t="shared" si="6"/>
        <v>16</v>
      </c>
      <c r="P36" s="92">
        <f t="shared" si="7"/>
        <v>25000</v>
      </c>
      <c r="Q36" s="92">
        <f t="shared" si="8"/>
        <v>25000</v>
      </c>
      <c r="R36" s="92">
        <f t="shared" si="9"/>
        <v>27777.777777777777</v>
      </c>
      <c r="S36" s="92">
        <f t="shared" si="10"/>
        <v>44166.666666666664</v>
      </c>
    </row>
    <row r="37" spans="1:19">
      <c r="A37" s="89">
        <f t="shared" si="0"/>
        <v>17</v>
      </c>
      <c r="B37" s="132">
        <f t="shared" si="1"/>
        <v>1951111.1111111117</v>
      </c>
      <c r="C37" s="133">
        <f>+P37+Q37+R37+S37</f>
        <v>121944.44444444444</v>
      </c>
      <c r="D37" s="133">
        <f>+B37+C37</f>
        <v>2073055.5555555562</v>
      </c>
      <c r="E37" s="134">
        <f t="shared" si="2"/>
        <v>1333333.3333333333</v>
      </c>
      <c r="F37" s="134">
        <f t="shared" si="3"/>
        <v>83333.333333333328</v>
      </c>
      <c r="G37" s="134">
        <f t="shared" si="4"/>
        <v>1416666.6666666665</v>
      </c>
      <c r="H37" s="135">
        <f t="shared" si="5"/>
        <v>617777.77777777787</v>
      </c>
      <c r="I37" s="135">
        <f>+C37-F37</f>
        <v>38611.111111111109</v>
      </c>
      <c r="J37" s="136">
        <f>+H37+I37</f>
        <v>656388.88888888899</v>
      </c>
      <c r="O37">
        <f t="shared" si="6"/>
        <v>17</v>
      </c>
      <c r="P37" s="92">
        <f t="shared" si="7"/>
        <v>25000</v>
      </c>
      <c r="Q37" s="92">
        <f t="shared" si="8"/>
        <v>25000</v>
      </c>
      <c r="R37" s="92">
        <f t="shared" si="9"/>
        <v>27777.777777777777</v>
      </c>
      <c r="S37" s="92">
        <f t="shared" si="10"/>
        <v>44166.666666666664</v>
      </c>
    </row>
    <row r="38" spans="1:19">
      <c r="A38" s="89">
        <f t="shared" si="0"/>
        <v>18</v>
      </c>
      <c r="B38" s="111">
        <f t="shared" si="1"/>
        <v>2073055.5555555562</v>
      </c>
      <c r="C38" s="111">
        <f>+P38+Q38+R38+S38</f>
        <v>121944.44444444444</v>
      </c>
      <c r="D38" s="111">
        <f t="shared" si="11"/>
        <v>2195000.0000000005</v>
      </c>
      <c r="E38" s="128">
        <f t="shared" si="2"/>
        <v>1416666.6666666665</v>
      </c>
      <c r="F38" s="128">
        <f t="shared" si="3"/>
        <v>83333.333333333328</v>
      </c>
      <c r="G38" s="128">
        <f t="shared" si="4"/>
        <v>1499999.9999999998</v>
      </c>
      <c r="H38" s="130">
        <f t="shared" si="5"/>
        <v>656388.88888888899</v>
      </c>
      <c r="I38" s="130">
        <f>+C38-F38</f>
        <v>38611.111111111109</v>
      </c>
      <c r="J38" s="130">
        <f t="shared" ref="J23:J86" si="12">+H38+I38</f>
        <v>695000.00000000012</v>
      </c>
      <c r="O38">
        <f t="shared" si="6"/>
        <v>18</v>
      </c>
      <c r="P38" s="92">
        <f t="shared" si="7"/>
        <v>25000</v>
      </c>
      <c r="Q38" s="92">
        <f t="shared" si="8"/>
        <v>25000</v>
      </c>
      <c r="R38" s="92">
        <f t="shared" si="9"/>
        <v>27777.777777777777</v>
      </c>
      <c r="S38" s="92">
        <f t="shared" si="10"/>
        <v>44166.666666666664</v>
      </c>
    </row>
    <row r="39" spans="1:19">
      <c r="A39" s="89">
        <f t="shared" si="0"/>
        <v>19</v>
      </c>
      <c r="B39" s="111">
        <f t="shared" si="1"/>
        <v>2195000.0000000005</v>
      </c>
      <c r="C39" s="111">
        <f>+P39+Q39+R39+S39</f>
        <v>121944.44444444444</v>
      </c>
      <c r="D39" s="111">
        <f t="shared" si="11"/>
        <v>2316944.444444445</v>
      </c>
      <c r="E39" s="128">
        <f t="shared" si="2"/>
        <v>1499999.9999999998</v>
      </c>
      <c r="F39" s="128">
        <f t="shared" si="3"/>
        <v>83333.333333333328</v>
      </c>
      <c r="G39" s="128">
        <f t="shared" si="4"/>
        <v>1583333.333333333</v>
      </c>
      <c r="H39" s="130">
        <f t="shared" si="5"/>
        <v>695000.00000000012</v>
      </c>
      <c r="I39" s="130">
        <f>+C39-F39</f>
        <v>38611.111111111109</v>
      </c>
      <c r="J39" s="130">
        <f t="shared" si="12"/>
        <v>733611.11111111124</v>
      </c>
      <c r="O39">
        <f t="shared" si="6"/>
        <v>19</v>
      </c>
      <c r="P39" s="92">
        <f t="shared" si="7"/>
        <v>25000</v>
      </c>
      <c r="Q39" s="92">
        <f t="shared" si="8"/>
        <v>25000</v>
      </c>
      <c r="R39" s="92">
        <f t="shared" si="9"/>
        <v>27777.777777777777</v>
      </c>
      <c r="S39" s="92">
        <f t="shared" si="10"/>
        <v>44166.666666666664</v>
      </c>
    </row>
    <row r="40" spans="1:19">
      <c r="A40" s="89">
        <f t="shared" si="0"/>
        <v>20</v>
      </c>
      <c r="B40" s="111">
        <f t="shared" si="1"/>
        <v>2316944.444444445</v>
      </c>
      <c r="C40" s="111">
        <f>+P40+Q40+R40+S40</f>
        <v>121944.44444444444</v>
      </c>
      <c r="D40" s="111">
        <f t="shared" si="11"/>
        <v>2438888.8888888895</v>
      </c>
      <c r="E40" s="128">
        <f t="shared" si="2"/>
        <v>1583333.333333333</v>
      </c>
      <c r="F40" s="128">
        <f t="shared" si="3"/>
        <v>83333.333333333328</v>
      </c>
      <c r="G40" s="128">
        <f t="shared" si="4"/>
        <v>1666666.6666666663</v>
      </c>
      <c r="H40" s="130">
        <f t="shared" si="5"/>
        <v>733611.11111111124</v>
      </c>
      <c r="I40" s="130">
        <f>+C40-F40</f>
        <v>38611.111111111109</v>
      </c>
      <c r="J40" s="130">
        <f t="shared" si="12"/>
        <v>772222.22222222236</v>
      </c>
      <c r="O40">
        <f t="shared" si="6"/>
        <v>20</v>
      </c>
      <c r="P40" s="92">
        <f t="shared" si="7"/>
        <v>25000</v>
      </c>
      <c r="Q40" s="92">
        <f t="shared" si="8"/>
        <v>25000</v>
      </c>
      <c r="R40" s="92">
        <f t="shared" si="9"/>
        <v>27777.777777777777</v>
      </c>
      <c r="S40" s="92">
        <f t="shared" si="10"/>
        <v>44166.666666666664</v>
      </c>
    </row>
    <row r="41" spans="1:19">
      <c r="A41" s="89">
        <f t="shared" si="0"/>
        <v>21</v>
      </c>
      <c r="B41" s="111">
        <f t="shared" si="1"/>
        <v>2438888.8888888895</v>
      </c>
      <c r="C41" s="111">
        <f>+P41+Q41+R41+S41</f>
        <v>121944.44444444444</v>
      </c>
      <c r="D41" s="111">
        <f t="shared" si="11"/>
        <v>2560833.333333334</v>
      </c>
      <c r="E41" s="128">
        <f t="shared" si="2"/>
        <v>1666666.6666666663</v>
      </c>
      <c r="F41" s="128">
        <f t="shared" si="3"/>
        <v>83333.333333333328</v>
      </c>
      <c r="G41" s="128">
        <f t="shared" si="4"/>
        <v>1749999.9999999995</v>
      </c>
      <c r="H41" s="130">
        <f t="shared" si="5"/>
        <v>772222.22222222236</v>
      </c>
      <c r="I41" s="130">
        <f t="shared" ref="I22:I85" si="13">+C41-F41</f>
        <v>38611.111111111109</v>
      </c>
      <c r="J41" s="130">
        <f t="shared" si="12"/>
        <v>810833.33333333349</v>
      </c>
      <c r="O41">
        <f t="shared" si="6"/>
        <v>21</v>
      </c>
      <c r="P41" s="92">
        <f t="shared" si="7"/>
        <v>25000</v>
      </c>
      <c r="Q41" s="92">
        <f t="shared" si="8"/>
        <v>25000</v>
      </c>
      <c r="R41" s="92">
        <f t="shared" si="9"/>
        <v>27777.777777777777</v>
      </c>
      <c r="S41" s="92">
        <f t="shared" si="10"/>
        <v>44166.666666666664</v>
      </c>
    </row>
    <row r="42" spans="1:19">
      <c r="A42" s="89">
        <f t="shared" si="0"/>
        <v>22</v>
      </c>
      <c r="B42" s="111">
        <f t="shared" si="1"/>
        <v>2560833.333333334</v>
      </c>
      <c r="C42" s="111">
        <f>+P42+Q42+R42+S42</f>
        <v>121944.44444444444</v>
      </c>
      <c r="D42" s="111">
        <f t="shared" si="11"/>
        <v>2682777.7777777785</v>
      </c>
      <c r="E42" s="128">
        <f t="shared" si="2"/>
        <v>1749999.9999999995</v>
      </c>
      <c r="F42" s="128">
        <f t="shared" si="3"/>
        <v>83333.333333333328</v>
      </c>
      <c r="G42" s="128">
        <f t="shared" si="4"/>
        <v>1833333.3333333328</v>
      </c>
      <c r="H42" s="130">
        <f t="shared" si="5"/>
        <v>810833.33333333349</v>
      </c>
      <c r="I42" s="130">
        <f t="shared" si="13"/>
        <v>38611.111111111109</v>
      </c>
      <c r="J42" s="130">
        <f t="shared" si="12"/>
        <v>849444.44444444461</v>
      </c>
      <c r="O42">
        <f t="shared" si="6"/>
        <v>22</v>
      </c>
      <c r="P42" s="92">
        <f t="shared" si="7"/>
        <v>25000</v>
      </c>
      <c r="Q42" s="92">
        <f t="shared" si="8"/>
        <v>25000</v>
      </c>
      <c r="R42" s="92">
        <f t="shared" si="9"/>
        <v>27777.777777777777</v>
      </c>
      <c r="S42" s="92">
        <f t="shared" si="10"/>
        <v>44166.666666666664</v>
      </c>
    </row>
    <row r="43" spans="1:19">
      <c r="A43" s="89">
        <f t="shared" si="0"/>
        <v>23</v>
      </c>
      <c r="B43" s="111">
        <f t="shared" si="1"/>
        <v>2682777.7777777785</v>
      </c>
      <c r="C43" s="111">
        <f>+P43+Q43+R43+S43</f>
        <v>121944.44444444444</v>
      </c>
      <c r="D43" s="111">
        <f t="shared" si="11"/>
        <v>2804722.2222222229</v>
      </c>
      <c r="E43" s="128">
        <f t="shared" si="2"/>
        <v>1833333.3333333328</v>
      </c>
      <c r="F43" s="128">
        <f t="shared" si="3"/>
        <v>83333.333333333328</v>
      </c>
      <c r="G43" s="128">
        <f t="shared" si="4"/>
        <v>1916666.666666666</v>
      </c>
      <c r="H43" s="130">
        <f t="shared" si="5"/>
        <v>849444.44444444461</v>
      </c>
      <c r="I43" s="130">
        <f t="shared" si="13"/>
        <v>38611.111111111109</v>
      </c>
      <c r="J43" s="130">
        <f t="shared" si="12"/>
        <v>888055.55555555574</v>
      </c>
      <c r="O43">
        <f t="shared" si="6"/>
        <v>23</v>
      </c>
      <c r="P43" s="92">
        <f t="shared" si="7"/>
        <v>25000</v>
      </c>
      <c r="Q43" s="92">
        <f t="shared" si="8"/>
        <v>25000</v>
      </c>
      <c r="R43" s="92">
        <f t="shared" si="9"/>
        <v>27777.777777777777</v>
      </c>
      <c r="S43" s="92">
        <f t="shared" si="10"/>
        <v>44166.666666666664</v>
      </c>
    </row>
    <row r="44" spans="1:19">
      <c r="A44" s="89">
        <f t="shared" si="0"/>
        <v>24</v>
      </c>
      <c r="B44" s="111">
        <f t="shared" si="1"/>
        <v>2804722.2222222229</v>
      </c>
      <c r="C44" s="111">
        <f>+P44+Q44+R44+S44</f>
        <v>121944.44444444444</v>
      </c>
      <c r="D44" s="111">
        <f t="shared" si="11"/>
        <v>2926666.6666666674</v>
      </c>
      <c r="E44" s="128">
        <f t="shared" si="2"/>
        <v>1916666.666666666</v>
      </c>
      <c r="F44" s="128">
        <f t="shared" si="3"/>
        <v>83333.333333333328</v>
      </c>
      <c r="G44" s="128">
        <f t="shared" si="4"/>
        <v>1999999.9999999993</v>
      </c>
      <c r="H44" s="130">
        <f t="shared" si="5"/>
        <v>888055.55555555574</v>
      </c>
      <c r="I44" s="130">
        <f t="shared" si="13"/>
        <v>38611.111111111109</v>
      </c>
      <c r="J44" s="130">
        <f t="shared" si="12"/>
        <v>926666.66666666686</v>
      </c>
      <c r="O44">
        <f t="shared" si="6"/>
        <v>24</v>
      </c>
      <c r="P44" s="92">
        <f t="shared" si="7"/>
        <v>25000</v>
      </c>
      <c r="Q44" s="92">
        <f t="shared" si="8"/>
        <v>25000</v>
      </c>
      <c r="R44" s="92">
        <f t="shared" si="9"/>
        <v>27777.777777777777</v>
      </c>
      <c r="S44" s="92">
        <f t="shared" si="10"/>
        <v>44166.666666666664</v>
      </c>
    </row>
    <row r="45" spans="1:19">
      <c r="A45" s="89">
        <f t="shared" si="0"/>
        <v>25</v>
      </c>
      <c r="B45" s="111">
        <f t="shared" si="1"/>
        <v>2926666.6666666674</v>
      </c>
      <c r="C45" s="111">
        <f>+P45+Q45+R45+S45</f>
        <v>121944.44444444444</v>
      </c>
      <c r="D45" s="111">
        <f t="shared" si="11"/>
        <v>3048611.1111111119</v>
      </c>
      <c r="E45" s="128">
        <f t="shared" si="2"/>
        <v>1999999.9999999993</v>
      </c>
      <c r="F45" s="128">
        <f t="shared" si="3"/>
        <v>83333.333333333328</v>
      </c>
      <c r="G45" s="128">
        <f t="shared" si="4"/>
        <v>2083333.3333333326</v>
      </c>
      <c r="H45" s="130">
        <f t="shared" si="5"/>
        <v>926666.66666666686</v>
      </c>
      <c r="I45" s="130">
        <f t="shared" si="13"/>
        <v>38611.111111111109</v>
      </c>
      <c r="J45" s="130">
        <f t="shared" si="12"/>
        <v>965277.77777777798</v>
      </c>
      <c r="O45">
        <f t="shared" si="6"/>
        <v>25</v>
      </c>
      <c r="P45" s="92">
        <f t="shared" si="7"/>
        <v>25000</v>
      </c>
      <c r="Q45" s="92">
        <f t="shared" si="8"/>
        <v>25000</v>
      </c>
      <c r="R45" s="92">
        <f t="shared" si="9"/>
        <v>27777.777777777777</v>
      </c>
      <c r="S45" s="92">
        <f t="shared" si="10"/>
        <v>44166.666666666664</v>
      </c>
    </row>
    <row r="46" spans="1:19">
      <c r="A46" s="89">
        <f t="shared" si="0"/>
        <v>26</v>
      </c>
      <c r="B46" s="111">
        <f t="shared" si="1"/>
        <v>3048611.1111111119</v>
      </c>
      <c r="C46" s="111">
        <f>+P46+Q46+R46+S46</f>
        <v>121944.44444444444</v>
      </c>
      <c r="D46" s="111">
        <f t="shared" si="11"/>
        <v>3170555.5555555564</v>
      </c>
      <c r="E46" s="128">
        <f t="shared" si="2"/>
        <v>2083333.3333333326</v>
      </c>
      <c r="F46" s="128">
        <f t="shared" si="3"/>
        <v>83333.333333333328</v>
      </c>
      <c r="G46" s="128">
        <f t="shared" si="4"/>
        <v>2166666.666666666</v>
      </c>
      <c r="H46" s="130">
        <f t="shared" si="5"/>
        <v>965277.77777777798</v>
      </c>
      <c r="I46" s="130">
        <f t="shared" si="13"/>
        <v>38611.111111111109</v>
      </c>
      <c r="J46" s="130">
        <f t="shared" si="12"/>
        <v>1003888.8888888891</v>
      </c>
      <c r="O46">
        <f t="shared" si="6"/>
        <v>26</v>
      </c>
      <c r="P46" s="92">
        <f t="shared" si="7"/>
        <v>25000</v>
      </c>
      <c r="Q46" s="92">
        <f t="shared" si="8"/>
        <v>25000</v>
      </c>
      <c r="R46" s="92">
        <f t="shared" si="9"/>
        <v>27777.777777777777</v>
      </c>
      <c r="S46" s="92">
        <f t="shared" si="10"/>
        <v>44166.666666666664</v>
      </c>
    </row>
    <row r="47" spans="1:19">
      <c r="A47" s="89">
        <f t="shared" si="0"/>
        <v>27</v>
      </c>
      <c r="B47" s="111">
        <f t="shared" si="1"/>
        <v>3170555.5555555564</v>
      </c>
      <c r="C47" s="111">
        <f>+P47+Q47+R47+S47</f>
        <v>121944.44444444444</v>
      </c>
      <c r="D47" s="111">
        <f t="shared" si="11"/>
        <v>3292500.0000000009</v>
      </c>
      <c r="E47" s="128">
        <f t="shared" si="2"/>
        <v>2166666.666666666</v>
      </c>
      <c r="F47" s="128">
        <f t="shared" si="3"/>
        <v>83333.333333333328</v>
      </c>
      <c r="G47" s="128">
        <f t="shared" si="4"/>
        <v>2249999.9999999995</v>
      </c>
      <c r="H47" s="130">
        <f t="shared" si="5"/>
        <v>1003888.8888888891</v>
      </c>
      <c r="I47" s="130">
        <f t="shared" si="13"/>
        <v>38611.111111111109</v>
      </c>
      <c r="J47" s="130">
        <f t="shared" si="12"/>
        <v>1042500.0000000002</v>
      </c>
      <c r="O47">
        <f t="shared" si="6"/>
        <v>27</v>
      </c>
      <c r="P47" s="92">
        <f t="shared" si="7"/>
        <v>25000</v>
      </c>
      <c r="Q47" s="92">
        <f t="shared" si="8"/>
        <v>25000</v>
      </c>
      <c r="R47" s="92">
        <f t="shared" si="9"/>
        <v>27777.777777777777</v>
      </c>
      <c r="S47" s="92">
        <f t="shared" si="10"/>
        <v>44166.666666666664</v>
      </c>
    </row>
    <row r="48" spans="1:19">
      <c r="A48" s="89">
        <f t="shared" si="0"/>
        <v>28</v>
      </c>
      <c r="B48" s="111">
        <f t="shared" si="1"/>
        <v>3292500.0000000009</v>
      </c>
      <c r="C48" s="111">
        <f>+P48+Q48+R48+S48</f>
        <v>121944.44444444444</v>
      </c>
      <c r="D48" s="111">
        <f t="shared" si="11"/>
        <v>3414444.4444444454</v>
      </c>
      <c r="E48" s="128">
        <f t="shared" si="2"/>
        <v>2249999.9999999995</v>
      </c>
      <c r="F48" s="128">
        <f t="shared" si="3"/>
        <v>83333.333333333328</v>
      </c>
      <c r="G48" s="128">
        <f t="shared" si="4"/>
        <v>2333333.333333333</v>
      </c>
      <c r="H48" s="130">
        <f t="shared" si="5"/>
        <v>1042500.0000000002</v>
      </c>
      <c r="I48" s="130">
        <f t="shared" si="13"/>
        <v>38611.111111111109</v>
      </c>
      <c r="J48" s="130">
        <f t="shared" si="12"/>
        <v>1081111.1111111112</v>
      </c>
      <c r="O48">
        <f t="shared" si="6"/>
        <v>28</v>
      </c>
      <c r="P48" s="92">
        <f t="shared" si="7"/>
        <v>25000</v>
      </c>
      <c r="Q48" s="92">
        <f t="shared" si="8"/>
        <v>25000</v>
      </c>
      <c r="R48" s="92">
        <f t="shared" si="9"/>
        <v>27777.777777777777</v>
      </c>
      <c r="S48" s="92">
        <f t="shared" si="10"/>
        <v>44166.666666666664</v>
      </c>
    </row>
    <row r="49" spans="1:19">
      <c r="A49" s="89">
        <f t="shared" si="0"/>
        <v>29</v>
      </c>
      <c r="B49" s="132">
        <f t="shared" si="1"/>
        <v>3414444.4444444454</v>
      </c>
      <c r="C49" s="133">
        <f>+P49+Q49+R49+S49</f>
        <v>121944.44444444444</v>
      </c>
      <c r="D49" s="133">
        <f t="shared" si="11"/>
        <v>3536388.8888888899</v>
      </c>
      <c r="E49" s="134">
        <f t="shared" si="2"/>
        <v>2333333.333333333</v>
      </c>
      <c r="F49" s="134">
        <f t="shared" si="3"/>
        <v>83333.333333333328</v>
      </c>
      <c r="G49" s="134">
        <f t="shared" si="4"/>
        <v>2416666.6666666665</v>
      </c>
      <c r="H49" s="135">
        <f t="shared" si="5"/>
        <v>1081111.1111111112</v>
      </c>
      <c r="I49" s="135">
        <f t="shared" si="13"/>
        <v>38611.111111111109</v>
      </c>
      <c r="J49" s="136">
        <f t="shared" si="12"/>
        <v>1119722.2222222222</v>
      </c>
      <c r="O49">
        <f t="shared" si="6"/>
        <v>29</v>
      </c>
      <c r="P49" s="92">
        <f t="shared" si="7"/>
        <v>25000</v>
      </c>
      <c r="Q49" s="92">
        <f t="shared" si="8"/>
        <v>25000</v>
      </c>
      <c r="R49" s="92">
        <f t="shared" si="9"/>
        <v>27777.777777777777</v>
      </c>
      <c r="S49" s="92">
        <f t="shared" si="10"/>
        <v>44166.666666666664</v>
      </c>
    </row>
    <row r="50" spans="1:19">
      <c r="A50" s="89">
        <f t="shared" si="0"/>
        <v>30</v>
      </c>
      <c r="B50" s="111">
        <f t="shared" si="1"/>
        <v>3536388.8888888899</v>
      </c>
      <c r="C50" s="111">
        <f>+P50+Q50+R50+S50</f>
        <v>121944.44444444444</v>
      </c>
      <c r="D50" s="111">
        <f t="shared" si="11"/>
        <v>3658333.3333333344</v>
      </c>
      <c r="E50" s="128">
        <f t="shared" si="2"/>
        <v>2416666.6666666665</v>
      </c>
      <c r="F50" s="128">
        <f t="shared" si="3"/>
        <v>83333.333333333328</v>
      </c>
      <c r="G50" s="128">
        <f t="shared" si="4"/>
        <v>2500000</v>
      </c>
      <c r="H50" s="130">
        <f t="shared" si="5"/>
        <v>1119722.2222222222</v>
      </c>
      <c r="I50" s="130">
        <f t="shared" si="13"/>
        <v>38611.111111111109</v>
      </c>
      <c r="J50" s="130">
        <f t="shared" si="12"/>
        <v>1158333.3333333333</v>
      </c>
      <c r="O50">
        <f t="shared" si="6"/>
        <v>30</v>
      </c>
      <c r="P50" s="92">
        <f t="shared" si="7"/>
        <v>25000</v>
      </c>
      <c r="Q50" s="92">
        <f t="shared" si="8"/>
        <v>25000</v>
      </c>
      <c r="R50" s="92">
        <f t="shared" si="9"/>
        <v>27777.777777777777</v>
      </c>
      <c r="S50" s="92">
        <f t="shared" si="10"/>
        <v>44166.666666666664</v>
      </c>
    </row>
    <row r="51" spans="1:19">
      <c r="A51" s="89">
        <f t="shared" si="0"/>
        <v>31</v>
      </c>
      <c r="B51" s="111">
        <f t="shared" si="1"/>
        <v>3658333.3333333344</v>
      </c>
      <c r="C51" s="111">
        <f>+P51+Q51+R51+S51</f>
        <v>121944.44444444444</v>
      </c>
      <c r="D51" s="111">
        <f t="shared" si="11"/>
        <v>3780277.7777777789</v>
      </c>
      <c r="E51" s="128">
        <f t="shared" si="2"/>
        <v>2500000</v>
      </c>
      <c r="F51" s="128">
        <f t="shared" si="3"/>
        <v>83333.333333333328</v>
      </c>
      <c r="G51" s="128">
        <f t="shared" si="4"/>
        <v>2583333.3333333335</v>
      </c>
      <c r="H51" s="130">
        <f t="shared" si="5"/>
        <v>1158333.3333333333</v>
      </c>
      <c r="I51" s="130">
        <f t="shared" si="13"/>
        <v>38611.111111111109</v>
      </c>
      <c r="J51" s="130">
        <f t="shared" si="12"/>
        <v>1196944.4444444443</v>
      </c>
      <c r="O51">
        <f t="shared" si="6"/>
        <v>31</v>
      </c>
      <c r="P51" s="92">
        <f t="shared" si="7"/>
        <v>25000</v>
      </c>
      <c r="Q51" s="92">
        <f t="shared" si="8"/>
        <v>25000</v>
      </c>
      <c r="R51" s="92">
        <f t="shared" si="9"/>
        <v>27777.777777777777</v>
      </c>
      <c r="S51" s="92">
        <f t="shared" si="10"/>
        <v>44166.666666666664</v>
      </c>
    </row>
    <row r="52" spans="1:19">
      <c r="A52" s="89">
        <f t="shared" si="0"/>
        <v>32</v>
      </c>
      <c r="B52" s="111">
        <f t="shared" si="1"/>
        <v>3780277.7777777789</v>
      </c>
      <c r="C52" s="111">
        <f>+P52+Q52+R52+S52</f>
        <v>121944.44444444444</v>
      </c>
      <c r="D52" s="111">
        <f t="shared" si="11"/>
        <v>3902222.2222222234</v>
      </c>
      <c r="E52" s="128">
        <f t="shared" si="2"/>
        <v>2583333.3333333335</v>
      </c>
      <c r="F52" s="128">
        <f t="shared" si="3"/>
        <v>83333.333333333328</v>
      </c>
      <c r="G52" s="128">
        <f t="shared" si="4"/>
        <v>2666666.666666667</v>
      </c>
      <c r="H52" s="130">
        <f t="shared" si="5"/>
        <v>1196944.4444444443</v>
      </c>
      <c r="I52" s="130">
        <f t="shared" si="13"/>
        <v>38611.111111111109</v>
      </c>
      <c r="J52" s="130">
        <f t="shared" si="12"/>
        <v>1235555.5555555553</v>
      </c>
      <c r="O52">
        <f t="shared" si="6"/>
        <v>32</v>
      </c>
      <c r="P52" s="92">
        <f t="shared" si="7"/>
        <v>25000</v>
      </c>
      <c r="Q52" s="92">
        <f t="shared" si="8"/>
        <v>25000</v>
      </c>
      <c r="R52" s="92">
        <f t="shared" si="9"/>
        <v>27777.777777777777</v>
      </c>
      <c r="S52" s="92">
        <f t="shared" si="10"/>
        <v>44166.666666666664</v>
      </c>
    </row>
    <row r="53" spans="1:19">
      <c r="A53" s="89">
        <f t="shared" si="0"/>
        <v>33</v>
      </c>
      <c r="B53" s="111">
        <f t="shared" si="1"/>
        <v>3902222.2222222234</v>
      </c>
      <c r="C53" s="111">
        <f>+P53+Q53+R53+S53</f>
        <v>121944.44444444444</v>
      </c>
      <c r="D53" s="111">
        <f t="shared" si="11"/>
        <v>4024166.6666666679</v>
      </c>
      <c r="E53" s="128">
        <f t="shared" si="2"/>
        <v>2666666.666666667</v>
      </c>
      <c r="F53" s="128">
        <f t="shared" si="3"/>
        <v>83333.333333333328</v>
      </c>
      <c r="G53" s="128">
        <f t="shared" si="4"/>
        <v>2750000.0000000005</v>
      </c>
      <c r="H53" s="130">
        <f t="shared" si="5"/>
        <v>1235555.5555555553</v>
      </c>
      <c r="I53" s="130">
        <f t="shared" si="13"/>
        <v>38611.111111111109</v>
      </c>
      <c r="J53" s="130">
        <f t="shared" si="12"/>
        <v>1274166.6666666663</v>
      </c>
      <c r="O53">
        <f t="shared" si="6"/>
        <v>33</v>
      </c>
      <c r="P53" s="92">
        <f t="shared" si="7"/>
        <v>25000</v>
      </c>
      <c r="Q53" s="92">
        <f t="shared" si="8"/>
        <v>25000</v>
      </c>
      <c r="R53" s="92">
        <f t="shared" si="9"/>
        <v>27777.777777777777</v>
      </c>
      <c r="S53" s="92">
        <f t="shared" si="10"/>
        <v>44166.666666666664</v>
      </c>
    </row>
    <row r="54" spans="1:19">
      <c r="A54" s="89">
        <f t="shared" si="0"/>
        <v>34</v>
      </c>
      <c r="B54" s="111">
        <f t="shared" si="1"/>
        <v>4024166.6666666679</v>
      </c>
      <c r="C54" s="111">
        <f>+P54+Q54+R54+S54</f>
        <v>121944.44444444444</v>
      </c>
      <c r="D54" s="111">
        <f t="shared" si="11"/>
        <v>4146111.1111111124</v>
      </c>
      <c r="E54" s="128">
        <f t="shared" si="2"/>
        <v>2750000.0000000005</v>
      </c>
      <c r="F54" s="128">
        <f t="shared" si="3"/>
        <v>83333.333333333328</v>
      </c>
      <c r="G54" s="128">
        <f t="shared" si="4"/>
        <v>2833333.333333334</v>
      </c>
      <c r="H54" s="130">
        <f t="shared" si="5"/>
        <v>1274166.6666666663</v>
      </c>
      <c r="I54" s="130">
        <f t="shared" si="13"/>
        <v>38611.111111111109</v>
      </c>
      <c r="J54" s="130">
        <f t="shared" si="12"/>
        <v>1312777.7777777773</v>
      </c>
      <c r="O54">
        <f t="shared" si="6"/>
        <v>34</v>
      </c>
      <c r="P54" s="92">
        <f t="shared" si="7"/>
        <v>25000</v>
      </c>
      <c r="Q54" s="92">
        <f t="shared" si="8"/>
        <v>25000</v>
      </c>
      <c r="R54" s="92">
        <f t="shared" si="9"/>
        <v>27777.777777777777</v>
      </c>
      <c r="S54" s="92">
        <f t="shared" si="10"/>
        <v>44166.666666666664</v>
      </c>
    </row>
    <row r="55" spans="1:19">
      <c r="A55" s="89">
        <f t="shared" si="0"/>
        <v>35</v>
      </c>
      <c r="B55" s="111">
        <f t="shared" si="1"/>
        <v>4146111.1111111124</v>
      </c>
      <c r="C55" s="111">
        <f>+P55+Q55+R55+S55</f>
        <v>121944.44444444444</v>
      </c>
      <c r="D55" s="111">
        <f t="shared" si="11"/>
        <v>4268055.5555555569</v>
      </c>
      <c r="E55" s="128">
        <f t="shared" si="2"/>
        <v>2833333.333333334</v>
      </c>
      <c r="F55" s="128">
        <f t="shared" si="3"/>
        <v>83333.333333333328</v>
      </c>
      <c r="G55" s="128">
        <f t="shared" si="4"/>
        <v>2916666.6666666674</v>
      </c>
      <c r="H55" s="130">
        <f t="shared" si="5"/>
        <v>1312777.7777777773</v>
      </c>
      <c r="I55" s="130">
        <f t="shared" si="13"/>
        <v>38611.111111111109</v>
      </c>
      <c r="J55" s="130">
        <f t="shared" si="12"/>
        <v>1351388.8888888883</v>
      </c>
      <c r="O55">
        <f t="shared" si="6"/>
        <v>35</v>
      </c>
      <c r="P55" s="92">
        <f t="shared" si="7"/>
        <v>25000</v>
      </c>
      <c r="Q55" s="92">
        <f t="shared" si="8"/>
        <v>25000</v>
      </c>
      <c r="R55" s="92">
        <f t="shared" si="9"/>
        <v>27777.777777777777</v>
      </c>
      <c r="S55" s="92">
        <f t="shared" si="10"/>
        <v>44166.666666666664</v>
      </c>
    </row>
    <row r="56" spans="1:19">
      <c r="A56" s="89">
        <f t="shared" si="0"/>
        <v>36</v>
      </c>
      <c r="B56" s="111">
        <f t="shared" si="1"/>
        <v>4268055.5555555569</v>
      </c>
      <c r="C56" s="111">
        <f>+P56+Q56+R56+S56</f>
        <v>121944.44444444444</v>
      </c>
      <c r="D56" s="111">
        <f t="shared" si="11"/>
        <v>4390000.0000000009</v>
      </c>
      <c r="E56" s="128">
        <f t="shared" si="2"/>
        <v>2916666.6666666674</v>
      </c>
      <c r="F56" s="128">
        <f t="shared" si="3"/>
        <v>83333.333333333328</v>
      </c>
      <c r="G56" s="128">
        <f t="shared" si="4"/>
        <v>3000000.0000000009</v>
      </c>
      <c r="H56" s="130">
        <f t="shared" si="5"/>
        <v>1351388.8888888883</v>
      </c>
      <c r="I56" s="130">
        <f t="shared" si="13"/>
        <v>38611.111111111109</v>
      </c>
      <c r="J56" s="130">
        <f t="shared" si="12"/>
        <v>1389999.9999999993</v>
      </c>
      <c r="O56">
        <f t="shared" si="6"/>
        <v>36</v>
      </c>
      <c r="P56" s="92">
        <f t="shared" si="7"/>
        <v>25000</v>
      </c>
      <c r="Q56" s="92">
        <f t="shared" si="8"/>
        <v>25000</v>
      </c>
      <c r="R56" s="92">
        <f t="shared" si="9"/>
        <v>27777.777777777777</v>
      </c>
      <c r="S56" s="92">
        <f t="shared" si="10"/>
        <v>44166.666666666664</v>
      </c>
    </row>
    <row r="57" spans="1:19">
      <c r="A57" s="89">
        <f t="shared" si="0"/>
        <v>37</v>
      </c>
      <c r="B57" s="111">
        <f t="shared" si="1"/>
        <v>4390000.0000000009</v>
      </c>
      <c r="C57" s="111">
        <f>+P57+Q57+R57+S57</f>
        <v>121944.44444444444</v>
      </c>
      <c r="D57" s="111">
        <f t="shared" si="11"/>
        <v>4511944.444444445</v>
      </c>
      <c r="E57" s="128">
        <f t="shared" si="2"/>
        <v>3000000.0000000009</v>
      </c>
      <c r="F57" s="128">
        <f t="shared" si="3"/>
        <v>83333.333333333328</v>
      </c>
      <c r="G57" s="128">
        <f t="shared" si="4"/>
        <v>3083333.3333333344</v>
      </c>
      <c r="H57" s="130">
        <f t="shared" si="5"/>
        <v>1389999.9999999993</v>
      </c>
      <c r="I57" s="130">
        <f t="shared" si="13"/>
        <v>38611.111111111109</v>
      </c>
      <c r="J57" s="130">
        <f t="shared" si="12"/>
        <v>1428611.1111111103</v>
      </c>
      <c r="O57">
        <f t="shared" si="6"/>
        <v>37</v>
      </c>
      <c r="P57" s="92">
        <f t="shared" si="7"/>
        <v>25000</v>
      </c>
      <c r="Q57" s="92">
        <f t="shared" si="8"/>
        <v>25000</v>
      </c>
      <c r="R57" s="92">
        <f t="shared" si="9"/>
        <v>27777.777777777777</v>
      </c>
      <c r="S57" s="92">
        <f t="shared" si="10"/>
        <v>44166.666666666664</v>
      </c>
    </row>
    <row r="58" spans="1:19">
      <c r="A58" s="89">
        <f t="shared" si="0"/>
        <v>38</v>
      </c>
      <c r="B58" s="111">
        <f t="shared" si="1"/>
        <v>4511944.444444445</v>
      </c>
      <c r="C58" s="111">
        <f>+P58+Q58+R58+S58</f>
        <v>121944.44444444444</v>
      </c>
      <c r="D58" s="111">
        <f t="shared" si="11"/>
        <v>4633888.888888889</v>
      </c>
      <c r="E58" s="128">
        <f t="shared" si="2"/>
        <v>3083333.3333333344</v>
      </c>
      <c r="F58" s="128">
        <f t="shared" si="3"/>
        <v>83333.333333333328</v>
      </c>
      <c r="G58" s="128">
        <f t="shared" si="4"/>
        <v>3166666.6666666679</v>
      </c>
      <c r="H58" s="130">
        <f t="shared" si="5"/>
        <v>1428611.1111111103</v>
      </c>
      <c r="I58" s="130">
        <f t="shared" si="13"/>
        <v>38611.111111111109</v>
      </c>
      <c r="J58" s="130">
        <f t="shared" si="12"/>
        <v>1467222.2222222213</v>
      </c>
      <c r="O58">
        <f t="shared" si="6"/>
        <v>38</v>
      </c>
      <c r="P58" s="92">
        <f t="shared" si="7"/>
        <v>25000</v>
      </c>
      <c r="Q58" s="92">
        <f t="shared" si="8"/>
        <v>25000</v>
      </c>
      <c r="R58" s="92">
        <f t="shared" si="9"/>
        <v>27777.777777777777</v>
      </c>
      <c r="S58" s="92">
        <f t="shared" si="10"/>
        <v>44166.666666666664</v>
      </c>
    </row>
    <row r="59" spans="1:19">
      <c r="A59" s="89">
        <f t="shared" si="0"/>
        <v>39</v>
      </c>
      <c r="B59" s="111">
        <f t="shared" si="1"/>
        <v>4633888.888888889</v>
      </c>
      <c r="C59" s="111">
        <f>+P59+Q59+R59+S59</f>
        <v>121944.44444444444</v>
      </c>
      <c r="D59" s="111">
        <f t="shared" si="11"/>
        <v>4755833.333333333</v>
      </c>
      <c r="E59" s="128">
        <f t="shared" si="2"/>
        <v>3166666.6666666679</v>
      </c>
      <c r="F59" s="128">
        <f t="shared" si="3"/>
        <v>83333.333333333328</v>
      </c>
      <c r="G59" s="128">
        <f t="shared" si="4"/>
        <v>3250000.0000000014</v>
      </c>
      <c r="H59" s="130">
        <f t="shared" si="5"/>
        <v>1467222.2222222213</v>
      </c>
      <c r="I59" s="130">
        <f t="shared" si="13"/>
        <v>38611.111111111109</v>
      </c>
      <c r="J59" s="130">
        <f t="shared" si="12"/>
        <v>1505833.3333333323</v>
      </c>
      <c r="O59">
        <f t="shared" si="6"/>
        <v>39</v>
      </c>
      <c r="P59" s="92">
        <f t="shared" si="7"/>
        <v>25000</v>
      </c>
      <c r="Q59" s="92">
        <f t="shared" si="8"/>
        <v>25000</v>
      </c>
      <c r="R59" s="92">
        <f t="shared" si="9"/>
        <v>27777.777777777777</v>
      </c>
      <c r="S59" s="92">
        <f t="shared" si="10"/>
        <v>44166.666666666664</v>
      </c>
    </row>
    <row r="60" spans="1:19">
      <c r="A60" s="89">
        <f t="shared" si="0"/>
        <v>40</v>
      </c>
      <c r="B60" s="111">
        <f t="shared" si="1"/>
        <v>4755833.333333333</v>
      </c>
      <c r="C60" s="111">
        <f>+P60+Q60+R60+S60</f>
        <v>121944.44444444444</v>
      </c>
      <c r="D60" s="111">
        <f t="shared" si="11"/>
        <v>4877777.7777777771</v>
      </c>
      <c r="E60" s="128">
        <f t="shared" si="2"/>
        <v>3250000.0000000014</v>
      </c>
      <c r="F60" s="128">
        <f t="shared" si="3"/>
        <v>83333.333333333328</v>
      </c>
      <c r="G60" s="128">
        <f t="shared" si="4"/>
        <v>3333333.3333333349</v>
      </c>
      <c r="H60" s="130">
        <f t="shared" si="5"/>
        <v>1505833.3333333323</v>
      </c>
      <c r="I60" s="130">
        <f t="shared" si="13"/>
        <v>38611.111111111109</v>
      </c>
      <c r="J60" s="130">
        <f t="shared" si="12"/>
        <v>1544444.4444444433</v>
      </c>
      <c r="O60">
        <f t="shared" si="6"/>
        <v>40</v>
      </c>
      <c r="P60" s="92">
        <f t="shared" si="7"/>
        <v>25000</v>
      </c>
      <c r="Q60" s="92">
        <f t="shared" si="8"/>
        <v>25000</v>
      </c>
      <c r="R60" s="92">
        <f t="shared" si="9"/>
        <v>27777.777777777777</v>
      </c>
      <c r="S60" s="92">
        <f t="shared" si="10"/>
        <v>44166.666666666664</v>
      </c>
    </row>
    <row r="61" spans="1:19">
      <c r="A61" s="89">
        <f t="shared" si="0"/>
        <v>41</v>
      </c>
      <c r="B61" s="132">
        <f t="shared" si="1"/>
        <v>4877777.7777777771</v>
      </c>
      <c r="C61" s="133">
        <f>+P61+Q61+R61+S61</f>
        <v>121944.44444444444</v>
      </c>
      <c r="D61" s="133">
        <f t="shared" si="11"/>
        <v>4999722.2222222211</v>
      </c>
      <c r="E61" s="134">
        <f t="shared" si="2"/>
        <v>3333333.3333333349</v>
      </c>
      <c r="F61" s="134">
        <f t="shared" si="3"/>
        <v>83333.333333333328</v>
      </c>
      <c r="G61" s="134">
        <f t="shared" si="4"/>
        <v>3416666.6666666684</v>
      </c>
      <c r="H61" s="135">
        <f t="shared" si="5"/>
        <v>1544444.4444444433</v>
      </c>
      <c r="I61" s="135">
        <f t="shared" si="13"/>
        <v>38611.111111111109</v>
      </c>
      <c r="J61" s="136">
        <f t="shared" si="12"/>
        <v>1583055.5555555543</v>
      </c>
      <c r="O61">
        <f t="shared" si="6"/>
        <v>41</v>
      </c>
      <c r="P61" s="92">
        <f t="shared" si="7"/>
        <v>25000</v>
      </c>
      <c r="Q61" s="92">
        <f t="shared" si="8"/>
        <v>25000</v>
      </c>
      <c r="R61" s="92">
        <f t="shared" si="9"/>
        <v>27777.777777777777</v>
      </c>
      <c r="S61" s="92">
        <f t="shared" si="10"/>
        <v>44166.666666666664</v>
      </c>
    </row>
    <row r="62" spans="1:19">
      <c r="A62" s="89">
        <f t="shared" si="0"/>
        <v>42</v>
      </c>
      <c r="B62" s="111">
        <f t="shared" si="1"/>
        <v>4999722.2222222211</v>
      </c>
      <c r="C62" s="111">
        <f>+P62+Q62+R62+S62</f>
        <v>121944.44444444444</v>
      </c>
      <c r="D62" s="111">
        <f t="shared" si="11"/>
        <v>5121666.6666666651</v>
      </c>
      <c r="E62" s="128">
        <f t="shared" si="2"/>
        <v>3416666.6666666684</v>
      </c>
      <c r="F62" s="128">
        <f t="shared" si="3"/>
        <v>83333.333333333328</v>
      </c>
      <c r="G62" s="128">
        <f t="shared" si="4"/>
        <v>3500000.0000000019</v>
      </c>
      <c r="H62" s="130">
        <f t="shared" si="5"/>
        <v>1583055.5555555543</v>
      </c>
      <c r="I62" s="130">
        <f t="shared" si="13"/>
        <v>38611.111111111109</v>
      </c>
      <c r="J62" s="130">
        <f t="shared" si="12"/>
        <v>1621666.6666666653</v>
      </c>
      <c r="O62">
        <f t="shared" si="6"/>
        <v>42</v>
      </c>
      <c r="P62" s="92">
        <f t="shared" si="7"/>
        <v>25000</v>
      </c>
      <c r="Q62" s="92">
        <f t="shared" si="8"/>
        <v>25000</v>
      </c>
      <c r="R62" s="92">
        <f t="shared" si="9"/>
        <v>27777.777777777777</v>
      </c>
      <c r="S62" s="92">
        <f t="shared" si="10"/>
        <v>44166.666666666664</v>
      </c>
    </row>
    <row r="63" spans="1:19">
      <c r="A63" s="89">
        <f t="shared" si="0"/>
        <v>43</v>
      </c>
      <c r="B63" s="111">
        <f t="shared" si="1"/>
        <v>5121666.6666666651</v>
      </c>
      <c r="C63" s="111">
        <f>+P63+Q63+R63+S63</f>
        <v>121944.44444444444</v>
      </c>
      <c r="D63" s="111">
        <f t="shared" si="11"/>
        <v>5243611.1111111091</v>
      </c>
      <c r="E63" s="128">
        <f t="shared" si="2"/>
        <v>3500000.0000000019</v>
      </c>
      <c r="F63" s="128">
        <f t="shared" si="3"/>
        <v>83333.333333333328</v>
      </c>
      <c r="G63" s="128">
        <f t="shared" si="4"/>
        <v>3583333.3333333354</v>
      </c>
      <c r="H63" s="130">
        <f t="shared" si="5"/>
        <v>1621666.6666666653</v>
      </c>
      <c r="I63" s="130">
        <f t="shared" si="13"/>
        <v>38611.111111111109</v>
      </c>
      <c r="J63" s="130">
        <f t="shared" si="12"/>
        <v>1660277.7777777764</v>
      </c>
      <c r="O63">
        <f t="shared" si="6"/>
        <v>43</v>
      </c>
      <c r="P63" s="92">
        <f t="shared" si="7"/>
        <v>25000</v>
      </c>
      <c r="Q63" s="92">
        <f t="shared" si="8"/>
        <v>25000</v>
      </c>
      <c r="R63" s="92">
        <f t="shared" si="9"/>
        <v>27777.777777777777</v>
      </c>
      <c r="S63" s="92">
        <f t="shared" si="10"/>
        <v>44166.666666666664</v>
      </c>
    </row>
    <row r="64" spans="1:19">
      <c r="A64" s="89">
        <f t="shared" si="0"/>
        <v>44</v>
      </c>
      <c r="B64" s="111">
        <f t="shared" si="1"/>
        <v>5243611.1111111091</v>
      </c>
      <c r="C64" s="111">
        <f>+P64+Q64+R64+S64</f>
        <v>121944.44444444444</v>
      </c>
      <c r="D64" s="111">
        <f t="shared" si="11"/>
        <v>5365555.5555555532</v>
      </c>
      <c r="E64" s="128">
        <f t="shared" si="2"/>
        <v>3583333.3333333354</v>
      </c>
      <c r="F64" s="128">
        <f t="shared" si="3"/>
        <v>83333.333333333328</v>
      </c>
      <c r="G64" s="128">
        <f t="shared" si="4"/>
        <v>3666666.6666666688</v>
      </c>
      <c r="H64" s="130">
        <f t="shared" si="5"/>
        <v>1660277.7777777764</v>
      </c>
      <c r="I64" s="130">
        <f t="shared" si="13"/>
        <v>38611.111111111109</v>
      </c>
      <c r="J64" s="130">
        <f t="shared" si="12"/>
        <v>1698888.8888888874</v>
      </c>
      <c r="O64">
        <f t="shared" si="6"/>
        <v>44</v>
      </c>
      <c r="P64" s="92">
        <f t="shared" si="7"/>
        <v>25000</v>
      </c>
      <c r="Q64" s="92">
        <f t="shared" si="8"/>
        <v>25000</v>
      </c>
      <c r="R64" s="92">
        <f t="shared" si="9"/>
        <v>27777.777777777777</v>
      </c>
      <c r="S64" s="92">
        <f t="shared" si="10"/>
        <v>44166.666666666664</v>
      </c>
    </row>
    <row r="65" spans="1:19">
      <c r="A65" s="89">
        <f t="shared" si="0"/>
        <v>45</v>
      </c>
      <c r="B65" s="111">
        <f t="shared" si="1"/>
        <v>5365555.5555555532</v>
      </c>
      <c r="C65" s="111">
        <f>+P65+Q65+R65+S65</f>
        <v>121944.44444444444</v>
      </c>
      <c r="D65" s="111">
        <f t="shared" si="11"/>
        <v>5487499.9999999972</v>
      </c>
      <c r="E65" s="128">
        <f t="shared" si="2"/>
        <v>3666666.6666666688</v>
      </c>
      <c r="F65" s="128">
        <f t="shared" si="3"/>
        <v>83333.333333333328</v>
      </c>
      <c r="G65" s="128">
        <f t="shared" si="4"/>
        <v>3750000.0000000023</v>
      </c>
      <c r="H65" s="130">
        <f t="shared" si="5"/>
        <v>1698888.8888888874</v>
      </c>
      <c r="I65" s="130">
        <f t="shared" si="13"/>
        <v>38611.111111111109</v>
      </c>
      <c r="J65" s="130">
        <f t="shared" si="12"/>
        <v>1737499.9999999984</v>
      </c>
      <c r="O65">
        <f t="shared" si="6"/>
        <v>45</v>
      </c>
      <c r="P65" s="92">
        <f t="shared" si="7"/>
        <v>25000</v>
      </c>
      <c r="Q65" s="92">
        <f t="shared" si="8"/>
        <v>25000</v>
      </c>
      <c r="R65" s="92">
        <f t="shared" si="9"/>
        <v>27777.777777777777</v>
      </c>
      <c r="S65" s="92">
        <f t="shared" si="10"/>
        <v>44166.666666666664</v>
      </c>
    </row>
    <row r="66" spans="1:19">
      <c r="A66" s="89">
        <f t="shared" si="0"/>
        <v>46</v>
      </c>
      <c r="B66" s="111">
        <f t="shared" si="1"/>
        <v>5487499.9999999972</v>
      </c>
      <c r="C66" s="111">
        <f>+P66+Q66+R66+S66</f>
        <v>121944.44444444444</v>
      </c>
      <c r="D66" s="111">
        <f t="shared" si="11"/>
        <v>5609444.4444444412</v>
      </c>
      <c r="E66" s="128">
        <f t="shared" si="2"/>
        <v>3750000.0000000023</v>
      </c>
      <c r="F66" s="128">
        <f t="shared" si="3"/>
        <v>83333.333333333328</v>
      </c>
      <c r="G66" s="128">
        <f t="shared" si="4"/>
        <v>3833333.3333333358</v>
      </c>
      <c r="H66" s="130">
        <f t="shared" si="5"/>
        <v>1737499.9999999984</v>
      </c>
      <c r="I66" s="130">
        <f t="shared" si="13"/>
        <v>38611.111111111109</v>
      </c>
      <c r="J66" s="130">
        <f t="shared" si="12"/>
        <v>1776111.1111111094</v>
      </c>
      <c r="O66">
        <f t="shared" si="6"/>
        <v>46</v>
      </c>
      <c r="P66" s="92">
        <f t="shared" si="7"/>
        <v>25000</v>
      </c>
      <c r="Q66" s="92">
        <f t="shared" si="8"/>
        <v>25000</v>
      </c>
      <c r="R66" s="92">
        <f t="shared" si="9"/>
        <v>27777.777777777777</v>
      </c>
      <c r="S66" s="92">
        <f t="shared" si="10"/>
        <v>44166.666666666664</v>
      </c>
    </row>
    <row r="67" spans="1:19">
      <c r="A67" s="89">
        <f t="shared" si="0"/>
        <v>47</v>
      </c>
      <c r="B67" s="111">
        <f t="shared" si="1"/>
        <v>5609444.4444444412</v>
      </c>
      <c r="C67" s="111">
        <f>+P67+Q67+R67+S67</f>
        <v>121944.44444444444</v>
      </c>
      <c r="D67" s="111">
        <f t="shared" si="11"/>
        <v>5731388.8888888853</v>
      </c>
      <c r="E67" s="128">
        <f t="shared" si="2"/>
        <v>3833333.3333333358</v>
      </c>
      <c r="F67" s="128">
        <f t="shared" si="3"/>
        <v>83333.333333333328</v>
      </c>
      <c r="G67" s="128">
        <f t="shared" si="4"/>
        <v>3916666.6666666693</v>
      </c>
      <c r="H67" s="130">
        <f t="shared" si="5"/>
        <v>1776111.1111111094</v>
      </c>
      <c r="I67" s="130">
        <f t="shared" si="13"/>
        <v>38611.111111111109</v>
      </c>
      <c r="J67" s="130">
        <f t="shared" si="12"/>
        <v>1814722.2222222204</v>
      </c>
      <c r="O67">
        <f t="shared" si="6"/>
        <v>47</v>
      </c>
      <c r="P67" s="92">
        <f t="shared" si="7"/>
        <v>25000</v>
      </c>
      <c r="Q67" s="92">
        <f t="shared" si="8"/>
        <v>25000</v>
      </c>
      <c r="R67" s="92">
        <f t="shared" si="9"/>
        <v>27777.777777777777</v>
      </c>
      <c r="S67" s="92">
        <f t="shared" si="10"/>
        <v>44166.666666666664</v>
      </c>
    </row>
    <row r="68" spans="1:19">
      <c r="A68" s="89">
        <f t="shared" si="0"/>
        <v>48</v>
      </c>
      <c r="B68" s="111">
        <f t="shared" si="1"/>
        <v>5731388.8888888853</v>
      </c>
      <c r="C68" s="111">
        <f>+P68+Q68+R68+S68</f>
        <v>121944.44444444444</v>
      </c>
      <c r="D68" s="111">
        <f t="shared" si="11"/>
        <v>5853333.3333333293</v>
      </c>
      <c r="E68" s="128">
        <f t="shared" si="2"/>
        <v>3916666.6666666693</v>
      </c>
      <c r="F68" s="128">
        <f t="shared" si="3"/>
        <v>83333.333333333328</v>
      </c>
      <c r="G68" s="128">
        <f t="shared" si="4"/>
        <v>4000000.0000000028</v>
      </c>
      <c r="H68" s="130">
        <f t="shared" si="5"/>
        <v>1814722.2222222204</v>
      </c>
      <c r="I68" s="130">
        <f t="shared" si="13"/>
        <v>38611.111111111109</v>
      </c>
      <c r="J68" s="130">
        <f t="shared" si="12"/>
        <v>1853333.3333333314</v>
      </c>
      <c r="O68">
        <f t="shared" si="6"/>
        <v>48</v>
      </c>
      <c r="P68" s="92">
        <f t="shared" si="7"/>
        <v>25000</v>
      </c>
      <c r="Q68" s="92">
        <f t="shared" si="8"/>
        <v>25000</v>
      </c>
      <c r="R68" s="92">
        <f t="shared" si="9"/>
        <v>27777.777777777777</v>
      </c>
      <c r="S68" s="92">
        <f t="shared" si="10"/>
        <v>44166.666666666664</v>
      </c>
    </row>
    <row r="69" spans="1:19">
      <c r="A69" s="89">
        <f t="shared" si="0"/>
        <v>49</v>
      </c>
      <c r="B69" s="111">
        <f t="shared" si="1"/>
        <v>5853333.3333333293</v>
      </c>
      <c r="C69" s="111">
        <f>+P69+Q69+R69+S69</f>
        <v>96944.444444444438</v>
      </c>
      <c r="D69" s="111">
        <f t="shared" si="11"/>
        <v>5950277.7777777733</v>
      </c>
      <c r="E69" s="128">
        <f t="shared" si="2"/>
        <v>4000000.0000000028</v>
      </c>
      <c r="F69" s="128">
        <f t="shared" si="3"/>
        <v>83333.333333333328</v>
      </c>
      <c r="G69" s="128">
        <f t="shared" si="4"/>
        <v>4083333.3333333363</v>
      </c>
      <c r="H69" s="130">
        <f t="shared" si="5"/>
        <v>1853333.3333333314</v>
      </c>
      <c r="I69" s="130">
        <f t="shared" si="13"/>
        <v>13611.111111111109</v>
      </c>
      <c r="J69" s="130">
        <f t="shared" si="12"/>
        <v>1866944.4444444424</v>
      </c>
      <c r="O69">
        <f t="shared" si="6"/>
        <v>49</v>
      </c>
      <c r="P69" s="92"/>
      <c r="Q69" s="92">
        <f t="shared" si="8"/>
        <v>25000</v>
      </c>
      <c r="R69" s="92">
        <f t="shared" ref="R69:S92" si="14">+R68</f>
        <v>27777.777777777777</v>
      </c>
      <c r="S69" s="92">
        <f t="shared" si="10"/>
        <v>44166.666666666664</v>
      </c>
    </row>
    <row r="70" spans="1:19">
      <c r="A70" s="89">
        <f t="shared" si="0"/>
        <v>50</v>
      </c>
      <c r="B70" s="111">
        <f t="shared" si="1"/>
        <v>5950277.7777777733</v>
      </c>
      <c r="C70" s="111">
        <f>+P70+Q70+R70+S70</f>
        <v>96944.444444444438</v>
      </c>
      <c r="D70" s="111">
        <f t="shared" si="11"/>
        <v>6047222.2222222174</v>
      </c>
      <c r="E70" s="128">
        <f t="shared" si="2"/>
        <v>4083333.3333333363</v>
      </c>
      <c r="F70" s="128">
        <f t="shared" si="3"/>
        <v>83333.333333333328</v>
      </c>
      <c r="G70" s="128">
        <f t="shared" si="4"/>
        <v>4166666.6666666698</v>
      </c>
      <c r="H70" s="130">
        <f t="shared" si="5"/>
        <v>1866944.4444444424</v>
      </c>
      <c r="I70" s="130">
        <f t="shared" si="13"/>
        <v>13611.111111111109</v>
      </c>
      <c r="J70" s="130">
        <f t="shared" si="12"/>
        <v>1880555.5555555534</v>
      </c>
      <c r="O70">
        <f t="shared" si="6"/>
        <v>50</v>
      </c>
      <c r="P70" s="92"/>
      <c r="Q70" s="92">
        <f t="shared" si="8"/>
        <v>25000</v>
      </c>
      <c r="R70" s="92">
        <f t="shared" si="14"/>
        <v>27777.777777777777</v>
      </c>
      <c r="S70" s="92">
        <f t="shared" si="10"/>
        <v>44166.666666666664</v>
      </c>
    </row>
    <row r="71" spans="1:19">
      <c r="A71" s="89">
        <f t="shared" si="0"/>
        <v>51</v>
      </c>
      <c r="B71" s="111">
        <f t="shared" si="1"/>
        <v>6047222.2222222174</v>
      </c>
      <c r="C71" s="111">
        <f>+P71+Q71+R71+S71</f>
        <v>96944.444444444438</v>
      </c>
      <c r="D71" s="111">
        <f t="shared" si="11"/>
        <v>6144166.6666666614</v>
      </c>
      <c r="E71" s="128">
        <f t="shared" si="2"/>
        <v>4166666.6666666698</v>
      </c>
      <c r="F71" s="128">
        <f t="shared" si="3"/>
        <v>83333.333333333328</v>
      </c>
      <c r="G71" s="128">
        <f t="shared" si="4"/>
        <v>4250000.0000000028</v>
      </c>
      <c r="H71" s="130">
        <f t="shared" si="5"/>
        <v>1880555.5555555534</v>
      </c>
      <c r="I71" s="130">
        <f t="shared" si="13"/>
        <v>13611.111111111109</v>
      </c>
      <c r="J71" s="130">
        <f t="shared" si="12"/>
        <v>1894166.6666666644</v>
      </c>
      <c r="O71">
        <f t="shared" si="6"/>
        <v>51</v>
      </c>
      <c r="P71" s="92"/>
      <c r="Q71" s="92">
        <f t="shared" si="8"/>
        <v>25000</v>
      </c>
      <c r="R71" s="92">
        <f t="shared" si="14"/>
        <v>27777.777777777777</v>
      </c>
      <c r="S71" s="92">
        <f t="shared" si="10"/>
        <v>44166.666666666664</v>
      </c>
    </row>
    <row r="72" spans="1:19">
      <c r="A72" s="89">
        <f t="shared" si="0"/>
        <v>52</v>
      </c>
      <c r="B72" s="111">
        <f t="shared" si="1"/>
        <v>6144166.6666666614</v>
      </c>
      <c r="C72" s="111">
        <f>+P72+Q72+R72+S72</f>
        <v>96944.444444444438</v>
      </c>
      <c r="D72" s="111">
        <f t="shared" si="11"/>
        <v>6241111.1111111054</v>
      </c>
      <c r="E72" s="128">
        <f t="shared" si="2"/>
        <v>4250000.0000000028</v>
      </c>
      <c r="F72" s="128">
        <f t="shared" si="3"/>
        <v>83333.333333333328</v>
      </c>
      <c r="G72" s="128">
        <f t="shared" si="4"/>
        <v>4333333.3333333358</v>
      </c>
      <c r="H72" s="130">
        <f t="shared" si="5"/>
        <v>1894166.6666666644</v>
      </c>
      <c r="I72" s="130">
        <f t="shared" si="13"/>
        <v>13611.111111111109</v>
      </c>
      <c r="J72" s="130">
        <f t="shared" si="12"/>
        <v>1907777.7777777754</v>
      </c>
      <c r="O72">
        <f t="shared" si="6"/>
        <v>52</v>
      </c>
      <c r="P72" s="92"/>
      <c r="Q72" s="92">
        <f t="shared" si="8"/>
        <v>25000</v>
      </c>
      <c r="R72" s="92">
        <f t="shared" si="14"/>
        <v>27777.777777777777</v>
      </c>
      <c r="S72" s="92">
        <f t="shared" si="10"/>
        <v>44166.666666666664</v>
      </c>
    </row>
    <row r="73" spans="1:19">
      <c r="A73" s="89">
        <f t="shared" si="0"/>
        <v>53</v>
      </c>
      <c r="B73" s="132">
        <f t="shared" si="1"/>
        <v>6241111.1111111054</v>
      </c>
      <c r="C73" s="133">
        <f>+P73+Q73+R73+S73</f>
        <v>96944.444444444438</v>
      </c>
      <c r="D73" s="133">
        <f t="shared" si="11"/>
        <v>6338055.5555555495</v>
      </c>
      <c r="E73" s="134">
        <f t="shared" si="2"/>
        <v>4333333.3333333358</v>
      </c>
      <c r="F73" s="134">
        <f t="shared" si="3"/>
        <v>83333.333333333328</v>
      </c>
      <c r="G73" s="134">
        <f t="shared" si="4"/>
        <v>4416666.6666666688</v>
      </c>
      <c r="H73" s="135">
        <f t="shared" si="5"/>
        <v>1907777.7777777754</v>
      </c>
      <c r="I73" s="135">
        <f t="shared" si="13"/>
        <v>13611.111111111109</v>
      </c>
      <c r="J73" s="136">
        <f t="shared" si="12"/>
        <v>1921388.8888888864</v>
      </c>
      <c r="O73">
        <f t="shared" si="6"/>
        <v>53</v>
      </c>
      <c r="P73" s="92"/>
      <c r="Q73" s="92">
        <f t="shared" si="8"/>
        <v>25000</v>
      </c>
      <c r="R73" s="92">
        <f t="shared" si="14"/>
        <v>27777.777777777777</v>
      </c>
      <c r="S73" s="92">
        <f t="shared" si="10"/>
        <v>44166.666666666664</v>
      </c>
    </row>
    <row r="74" spans="1:19">
      <c r="A74" s="89">
        <f t="shared" si="0"/>
        <v>54</v>
      </c>
      <c r="B74" s="111">
        <f t="shared" si="1"/>
        <v>6338055.5555555495</v>
      </c>
      <c r="C74" s="111">
        <f>+P74+Q74+R74+S74</f>
        <v>96944.444444444438</v>
      </c>
      <c r="D74" s="111">
        <f t="shared" si="11"/>
        <v>6434999.9999999935</v>
      </c>
      <c r="E74" s="128">
        <f t="shared" si="2"/>
        <v>4416666.6666666688</v>
      </c>
      <c r="F74" s="128">
        <f t="shared" si="3"/>
        <v>83333.333333333328</v>
      </c>
      <c r="G74" s="128">
        <f t="shared" si="4"/>
        <v>4500000.0000000019</v>
      </c>
      <c r="H74" s="130">
        <f t="shared" si="5"/>
        <v>1921388.8888888864</v>
      </c>
      <c r="I74" s="130">
        <f t="shared" si="13"/>
        <v>13611.111111111109</v>
      </c>
      <c r="J74" s="130">
        <f t="shared" si="12"/>
        <v>1934999.9999999974</v>
      </c>
      <c r="O74">
        <f t="shared" si="6"/>
        <v>54</v>
      </c>
      <c r="P74" s="92"/>
      <c r="Q74" s="92">
        <f t="shared" si="8"/>
        <v>25000</v>
      </c>
      <c r="R74" s="92">
        <f t="shared" si="14"/>
        <v>27777.777777777777</v>
      </c>
      <c r="S74" s="92">
        <f t="shared" si="10"/>
        <v>44166.666666666664</v>
      </c>
    </row>
    <row r="75" spans="1:19">
      <c r="A75" s="89">
        <f t="shared" si="0"/>
        <v>55</v>
      </c>
      <c r="B75" s="111">
        <f t="shared" si="1"/>
        <v>6434999.9999999935</v>
      </c>
      <c r="C75" s="111">
        <f>+P75+Q75+R75+S75</f>
        <v>96944.444444444438</v>
      </c>
      <c r="D75" s="111">
        <f t="shared" si="11"/>
        <v>6531944.4444444375</v>
      </c>
      <c r="E75" s="128">
        <f t="shared" si="2"/>
        <v>4500000.0000000019</v>
      </c>
      <c r="F75" s="128">
        <f t="shared" si="3"/>
        <v>83333.333333333328</v>
      </c>
      <c r="G75" s="128">
        <f t="shared" si="4"/>
        <v>4583333.3333333349</v>
      </c>
      <c r="H75" s="130">
        <f t="shared" si="5"/>
        <v>1934999.9999999974</v>
      </c>
      <c r="I75" s="130">
        <f t="shared" si="13"/>
        <v>13611.111111111109</v>
      </c>
      <c r="J75" s="130">
        <f t="shared" si="12"/>
        <v>1948611.1111111084</v>
      </c>
      <c r="O75">
        <f t="shared" si="6"/>
        <v>55</v>
      </c>
      <c r="P75" s="92"/>
      <c r="Q75" s="92">
        <f t="shared" si="8"/>
        <v>25000</v>
      </c>
      <c r="R75" s="92">
        <f t="shared" si="14"/>
        <v>27777.777777777777</v>
      </c>
      <c r="S75" s="92">
        <f t="shared" si="10"/>
        <v>44166.666666666664</v>
      </c>
    </row>
    <row r="76" spans="1:19">
      <c r="A76" s="89">
        <f t="shared" si="0"/>
        <v>56</v>
      </c>
      <c r="B76" s="111">
        <f t="shared" si="1"/>
        <v>6531944.4444444375</v>
      </c>
      <c r="C76" s="111">
        <f>+P76+Q76+R76+S76</f>
        <v>96944.444444444438</v>
      </c>
      <c r="D76" s="111">
        <f t="shared" si="11"/>
        <v>6628888.8888888815</v>
      </c>
      <c r="E76" s="128">
        <f t="shared" si="2"/>
        <v>4583333.3333333349</v>
      </c>
      <c r="F76" s="128">
        <f t="shared" si="3"/>
        <v>83333.333333333328</v>
      </c>
      <c r="G76" s="128">
        <f t="shared" si="4"/>
        <v>4666666.6666666679</v>
      </c>
      <c r="H76" s="130">
        <f t="shared" si="5"/>
        <v>1948611.1111111084</v>
      </c>
      <c r="I76" s="130">
        <f t="shared" si="13"/>
        <v>13611.111111111109</v>
      </c>
      <c r="J76" s="130">
        <f t="shared" si="12"/>
        <v>1962222.2222222195</v>
      </c>
      <c r="O76">
        <f t="shared" si="6"/>
        <v>56</v>
      </c>
      <c r="P76" s="92"/>
      <c r="Q76" s="92">
        <f t="shared" si="8"/>
        <v>25000</v>
      </c>
      <c r="R76" s="92">
        <f t="shared" si="14"/>
        <v>27777.777777777777</v>
      </c>
      <c r="S76" s="92">
        <f t="shared" si="10"/>
        <v>44166.666666666664</v>
      </c>
    </row>
    <row r="77" spans="1:19">
      <c r="A77" s="89">
        <f t="shared" si="0"/>
        <v>57</v>
      </c>
      <c r="B77" s="111">
        <f t="shared" si="1"/>
        <v>6628888.8888888815</v>
      </c>
      <c r="C77" s="111">
        <f>+P77+Q77+R77+S77</f>
        <v>96944.444444444438</v>
      </c>
      <c r="D77" s="111">
        <f t="shared" si="11"/>
        <v>6725833.3333333256</v>
      </c>
      <c r="E77" s="128">
        <f t="shared" si="2"/>
        <v>4666666.6666666679</v>
      </c>
      <c r="F77" s="128">
        <f t="shared" si="3"/>
        <v>83333.333333333328</v>
      </c>
      <c r="G77" s="128">
        <f t="shared" si="4"/>
        <v>4750000.0000000009</v>
      </c>
      <c r="H77" s="130">
        <f t="shared" si="5"/>
        <v>1962222.2222222195</v>
      </c>
      <c r="I77" s="130">
        <f t="shared" si="13"/>
        <v>13611.111111111109</v>
      </c>
      <c r="J77" s="130">
        <f t="shared" si="12"/>
        <v>1975833.3333333305</v>
      </c>
      <c r="O77">
        <f t="shared" si="6"/>
        <v>57</v>
      </c>
      <c r="P77" s="92"/>
      <c r="Q77" s="92">
        <f t="shared" si="8"/>
        <v>25000</v>
      </c>
      <c r="R77" s="92">
        <f t="shared" si="14"/>
        <v>27777.777777777777</v>
      </c>
      <c r="S77" s="92">
        <f t="shared" si="10"/>
        <v>44166.666666666664</v>
      </c>
    </row>
    <row r="78" spans="1:19">
      <c r="A78" s="89">
        <f t="shared" si="0"/>
        <v>58</v>
      </c>
      <c r="B78" s="111">
        <f t="shared" si="1"/>
        <v>6725833.3333333256</v>
      </c>
      <c r="C78" s="111">
        <f>+P78+Q78+R78+S78</f>
        <v>96944.444444444438</v>
      </c>
      <c r="D78" s="111">
        <f t="shared" si="11"/>
        <v>6822777.7777777696</v>
      </c>
      <c r="E78" s="128">
        <f t="shared" si="2"/>
        <v>4750000.0000000009</v>
      </c>
      <c r="F78" s="128">
        <f t="shared" si="3"/>
        <v>83333.333333333328</v>
      </c>
      <c r="G78" s="128">
        <f t="shared" si="4"/>
        <v>4833333.333333334</v>
      </c>
      <c r="H78" s="130">
        <f t="shared" si="5"/>
        <v>1975833.3333333305</v>
      </c>
      <c r="I78" s="130">
        <f t="shared" si="13"/>
        <v>13611.111111111109</v>
      </c>
      <c r="J78" s="130">
        <f t="shared" si="12"/>
        <v>1989444.4444444415</v>
      </c>
      <c r="O78">
        <f t="shared" si="6"/>
        <v>58</v>
      </c>
      <c r="P78" s="92"/>
      <c r="Q78" s="92">
        <f t="shared" si="8"/>
        <v>25000</v>
      </c>
      <c r="R78" s="92">
        <f t="shared" si="14"/>
        <v>27777.777777777777</v>
      </c>
      <c r="S78" s="92">
        <f t="shared" si="10"/>
        <v>44166.666666666664</v>
      </c>
    </row>
    <row r="79" spans="1:19">
      <c r="A79" s="89">
        <f t="shared" si="0"/>
        <v>59</v>
      </c>
      <c r="B79" s="111">
        <f t="shared" si="1"/>
        <v>6822777.7777777696</v>
      </c>
      <c r="C79" s="111">
        <f>+P79+Q79+R79+S79</f>
        <v>96944.444444444438</v>
      </c>
      <c r="D79" s="111">
        <f t="shared" si="11"/>
        <v>6919722.2222222136</v>
      </c>
      <c r="E79" s="128">
        <f t="shared" si="2"/>
        <v>4833333.333333334</v>
      </c>
      <c r="F79" s="128">
        <f t="shared" si="3"/>
        <v>83333.333333333328</v>
      </c>
      <c r="G79" s="128">
        <f t="shared" si="4"/>
        <v>4916666.666666667</v>
      </c>
      <c r="H79" s="130">
        <f t="shared" si="5"/>
        <v>1989444.4444444415</v>
      </c>
      <c r="I79" s="130">
        <f t="shared" si="13"/>
        <v>13611.111111111109</v>
      </c>
      <c r="J79" s="130">
        <f t="shared" si="12"/>
        <v>2003055.5555555525</v>
      </c>
      <c r="O79">
        <f t="shared" si="6"/>
        <v>59</v>
      </c>
      <c r="P79" s="92"/>
      <c r="Q79" s="92">
        <f t="shared" si="8"/>
        <v>25000</v>
      </c>
      <c r="R79" s="92">
        <f t="shared" si="14"/>
        <v>27777.777777777777</v>
      </c>
      <c r="S79" s="92">
        <f t="shared" si="10"/>
        <v>44166.666666666664</v>
      </c>
    </row>
    <row r="80" spans="1:19">
      <c r="A80" s="89">
        <f t="shared" si="0"/>
        <v>60</v>
      </c>
      <c r="B80" s="111">
        <f t="shared" si="1"/>
        <v>6919722.2222222136</v>
      </c>
      <c r="C80" s="111">
        <f>+P80+Q80+R80+S80</f>
        <v>96944.444444444438</v>
      </c>
      <c r="D80" s="111">
        <f t="shared" si="11"/>
        <v>7016666.6666666577</v>
      </c>
      <c r="E80" s="128">
        <f t="shared" si="2"/>
        <v>4916666.666666667</v>
      </c>
      <c r="F80" s="128">
        <f t="shared" si="3"/>
        <v>83333.333333333328</v>
      </c>
      <c r="G80" s="128">
        <f t="shared" si="4"/>
        <v>5000000</v>
      </c>
      <c r="H80" s="130">
        <f t="shared" si="5"/>
        <v>2003055.5555555525</v>
      </c>
      <c r="I80" s="130">
        <f t="shared" si="13"/>
        <v>13611.111111111109</v>
      </c>
      <c r="J80" s="130">
        <f t="shared" si="12"/>
        <v>2016666.6666666635</v>
      </c>
      <c r="O80">
        <f t="shared" si="6"/>
        <v>60</v>
      </c>
      <c r="P80" s="92"/>
      <c r="Q80" s="92">
        <f t="shared" si="8"/>
        <v>25000</v>
      </c>
      <c r="R80" s="92">
        <f t="shared" si="14"/>
        <v>27777.777777777777</v>
      </c>
      <c r="S80" s="92">
        <f t="shared" si="10"/>
        <v>44166.666666666664</v>
      </c>
    </row>
    <row r="81" spans="1:19">
      <c r="A81" s="89">
        <f t="shared" si="0"/>
        <v>61</v>
      </c>
      <c r="B81" s="111">
        <f t="shared" si="1"/>
        <v>7016666.6666666577</v>
      </c>
      <c r="C81" s="111">
        <f>+P81+Q81+R81+S81</f>
        <v>71944.444444444438</v>
      </c>
      <c r="D81" s="111">
        <f t="shared" si="11"/>
        <v>7088611.1111111017</v>
      </c>
      <c r="E81" s="128">
        <f t="shared" si="2"/>
        <v>5000000</v>
      </c>
      <c r="F81" s="128">
        <f t="shared" si="3"/>
        <v>83333.333333333328</v>
      </c>
      <c r="G81" s="128">
        <f t="shared" si="4"/>
        <v>5083333.333333333</v>
      </c>
      <c r="H81" s="130">
        <f t="shared" si="5"/>
        <v>2016666.6666666635</v>
      </c>
      <c r="I81" s="130">
        <f t="shared" si="13"/>
        <v>-11388.888888888891</v>
      </c>
      <c r="J81" s="130">
        <f t="shared" si="12"/>
        <v>2005277.7777777745</v>
      </c>
      <c r="O81">
        <f t="shared" si="6"/>
        <v>61</v>
      </c>
      <c r="P81" s="89"/>
      <c r="Q81" s="89"/>
      <c r="R81" s="92">
        <f t="shared" si="14"/>
        <v>27777.777777777777</v>
      </c>
      <c r="S81" s="92">
        <f t="shared" si="10"/>
        <v>44166.666666666664</v>
      </c>
    </row>
    <row r="82" spans="1:19">
      <c r="A82" s="89">
        <f t="shared" si="0"/>
        <v>62</v>
      </c>
      <c r="B82" s="111">
        <f t="shared" si="1"/>
        <v>7088611.1111111017</v>
      </c>
      <c r="C82" s="111">
        <f>+P82+Q82+R82+S82</f>
        <v>71944.444444444438</v>
      </c>
      <c r="D82" s="111">
        <f t="shared" si="11"/>
        <v>7160555.5555555457</v>
      </c>
      <c r="E82" s="128">
        <f t="shared" si="2"/>
        <v>5083333.333333333</v>
      </c>
      <c r="F82" s="128">
        <f t="shared" si="3"/>
        <v>83333.333333333328</v>
      </c>
      <c r="G82" s="128">
        <f t="shared" si="4"/>
        <v>5166666.666666666</v>
      </c>
      <c r="H82" s="130">
        <f t="shared" si="5"/>
        <v>2005277.7777777745</v>
      </c>
      <c r="I82" s="130">
        <f t="shared" si="13"/>
        <v>-11388.888888888891</v>
      </c>
      <c r="J82" s="130">
        <f t="shared" si="12"/>
        <v>1993888.8888888855</v>
      </c>
      <c r="O82">
        <f t="shared" si="6"/>
        <v>62</v>
      </c>
      <c r="P82" s="89"/>
      <c r="Q82" s="89"/>
      <c r="R82" s="92">
        <f t="shared" si="14"/>
        <v>27777.777777777777</v>
      </c>
      <c r="S82" s="92">
        <f t="shared" si="10"/>
        <v>44166.666666666664</v>
      </c>
    </row>
    <row r="83" spans="1:19">
      <c r="A83" s="89">
        <f t="shared" si="0"/>
        <v>63</v>
      </c>
      <c r="B83" s="111">
        <f t="shared" si="1"/>
        <v>7160555.5555555457</v>
      </c>
      <c r="C83" s="111">
        <f>+P83+Q83+R83+S83</f>
        <v>71944.444444444438</v>
      </c>
      <c r="D83" s="111">
        <f t="shared" si="11"/>
        <v>7232499.9999999898</v>
      </c>
      <c r="E83" s="128">
        <f t="shared" si="2"/>
        <v>5166666.666666666</v>
      </c>
      <c r="F83" s="128">
        <f t="shared" si="3"/>
        <v>83333.333333333328</v>
      </c>
      <c r="G83" s="128">
        <f t="shared" si="4"/>
        <v>5249999.9999999991</v>
      </c>
      <c r="H83" s="130">
        <f t="shared" si="5"/>
        <v>1993888.8888888855</v>
      </c>
      <c r="I83" s="130">
        <f t="shared" si="13"/>
        <v>-11388.888888888891</v>
      </c>
      <c r="J83" s="130">
        <f t="shared" si="12"/>
        <v>1982499.9999999965</v>
      </c>
      <c r="O83">
        <f t="shared" si="6"/>
        <v>63</v>
      </c>
      <c r="P83" s="89"/>
      <c r="Q83" s="89"/>
      <c r="R83" s="92">
        <f t="shared" si="14"/>
        <v>27777.777777777777</v>
      </c>
      <c r="S83" s="92">
        <f t="shared" si="10"/>
        <v>44166.666666666664</v>
      </c>
    </row>
    <row r="84" spans="1:19">
      <c r="A84" s="89">
        <f t="shared" si="0"/>
        <v>64</v>
      </c>
      <c r="B84" s="111">
        <f t="shared" si="1"/>
        <v>7232499.9999999898</v>
      </c>
      <c r="C84" s="111">
        <f>+P84+Q84+R84+S84</f>
        <v>71944.444444444438</v>
      </c>
      <c r="D84" s="111">
        <f t="shared" si="11"/>
        <v>7304444.4444444338</v>
      </c>
      <c r="E84" s="128">
        <f t="shared" si="2"/>
        <v>5249999.9999999991</v>
      </c>
      <c r="F84" s="128">
        <f t="shared" si="3"/>
        <v>83333.333333333328</v>
      </c>
      <c r="G84" s="128">
        <f t="shared" si="4"/>
        <v>5333333.3333333321</v>
      </c>
      <c r="H84" s="130">
        <f t="shared" si="5"/>
        <v>1982499.9999999965</v>
      </c>
      <c r="I84" s="130">
        <f t="shared" si="13"/>
        <v>-11388.888888888891</v>
      </c>
      <c r="J84" s="130">
        <f t="shared" si="12"/>
        <v>1971111.1111111075</v>
      </c>
      <c r="O84">
        <f t="shared" si="6"/>
        <v>64</v>
      </c>
      <c r="P84" s="89"/>
      <c r="Q84" s="89"/>
      <c r="R84" s="92">
        <f t="shared" si="14"/>
        <v>27777.777777777777</v>
      </c>
      <c r="S84" s="92">
        <f t="shared" si="10"/>
        <v>44166.666666666664</v>
      </c>
    </row>
    <row r="85" spans="1:19">
      <c r="A85" s="89">
        <f t="shared" si="0"/>
        <v>65</v>
      </c>
      <c r="B85" s="132">
        <f t="shared" si="1"/>
        <v>7304444.4444444338</v>
      </c>
      <c r="C85" s="133">
        <f>+P85+Q85+R85+S85</f>
        <v>71944.444444444438</v>
      </c>
      <c r="D85" s="133">
        <f t="shared" si="11"/>
        <v>7376388.8888888778</v>
      </c>
      <c r="E85" s="134">
        <f t="shared" si="2"/>
        <v>5333333.3333333321</v>
      </c>
      <c r="F85" s="134">
        <f t="shared" si="3"/>
        <v>83333.333333333328</v>
      </c>
      <c r="G85" s="134">
        <f t="shared" si="4"/>
        <v>5416666.6666666651</v>
      </c>
      <c r="H85" s="135">
        <f t="shared" si="5"/>
        <v>1971111.1111111075</v>
      </c>
      <c r="I85" s="135">
        <f t="shared" si="13"/>
        <v>-11388.888888888891</v>
      </c>
      <c r="J85" s="136">
        <f t="shared" si="12"/>
        <v>1959722.2222222185</v>
      </c>
      <c r="O85">
        <f t="shared" si="6"/>
        <v>65</v>
      </c>
      <c r="P85" s="89"/>
      <c r="Q85" s="89"/>
      <c r="R85" s="92">
        <f t="shared" si="14"/>
        <v>27777.777777777777</v>
      </c>
      <c r="S85" s="92">
        <f t="shared" si="10"/>
        <v>44166.666666666664</v>
      </c>
    </row>
    <row r="86" spans="1:19">
      <c r="A86" s="89">
        <f t="shared" si="0"/>
        <v>66</v>
      </c>
      <c r="B86" s="111">
        <f t="shared" si="1"/>
        <v>7376388.8888888778</v>
      </c>
      <c r="C86" s="111">
        <f>+P86+Q86+R86+S86</f>
        <v>71944.444444444438</v>
      </c>
      <c r="D86" s="111">
        <f t="shared" si="11"/>
        <v>7448333.3333333218</v>
      </c>
      <c r="E86" s="128">
        <f t="shared" si="2"/>
        <v>5416666.6666666651</v>
      </c>
      <c r="F86" s="128">
        <f t="shared" si="3"/>
        <v>83333.333333333328</v>
      </c>
      <c r="G86" s="128">
        <f t="shared" si="4"/>
        <v>5499999.9999999981</v>
      </c>
      <c r="H86" s="130">
        <f t="shared" si="5"/>
        <v>1959722.2222222185</v>
      </c>
      <c r="I86" s="130">
        <f t="shared" ref="I86:I140" si="15">+C86-F86</f>
        <v>-11388.888888888891</v>
      </c>
      <c r="J86" s="130">
        <f t="shared" si="12"/>
        <v>1948333.3333333295</v>
      </c>
      <c r="O86">
        <f t="shared" si="6"/>
        <v>66</v>
      </c>
      <c r="P86" s="89"/>
      <c r="Q86" s="89"/>
      <c r="R86" s="92">
        <f t="shared" si="14"/>
        <v>27777.777777777777</v>
      </c>
      <c r="S86" s="92">
        <f t="shared" si="10"/>
        <v>44166.666666666664</v>
      </c>
    </row>
    <row r="87" spans="1:19">
      <c r="A87" s="89">
        <f t="shared" ref="A87:A140" si="16">+A86+1</f>
        <v>67</v>
      </c>
      <c r="B87" s="111">
        <f t="shared" ref="B87:B140" si="17">+D86</f>
        <v>7448333.3333333218</v>
      </c>
      <c r="C87" s="111">
        <f>+P87+Q87+R87+S87</f>
        <v>71944.444444444438</v>
      </c>
      <c r="D87" s="111">
        <f t="shared" ref="D87:D140" si="18">+B87+C87</f>
        <v>7520277.7777777659</v>
      </c>
      <c r="E87" s="128">
        <f t="shared" ref="E87:E140" si="19">+G86</f>
        <v>5499999.9999999981</v>
      </c>
      <c r="F87" s="128">
        <f t="shared" ref="F87:F140" si="20">+F86</f>
        <v>83333.333333333328</v>
      </c>
      <c r="G87" s="128">
        <f t="shared" ref="G87:G140" si="21">+E87+F87</f>
        <v>5583333.3333333312</v>
      </c>
      <c r="H87" s="130">
        <f t="shared" ref="H87:H140" si="22">+J86</f>
        <v>1948333.3333333295</v>
      </c>
      <c r="I87" s="130">
        <f t="shared" si="15"/>
        <v>-11388.888888888891</v>
      </c>
      <c r="J87" s="130">
        <f t="shared" ref="J87:J140" si="23">+H87+I87</f>
        <v>1936944.4444444405</v>
      </c>
      <c r="O87">
        <f t="shared" ref="O87:O140" si="24">+O86+1</f>
        <v>67</v>
      </c>
      <c r="P87" s="89"/>
      <c r="Q87" s="89"/>
      <c r="R87" s="92">
        <f t="shared" si="14"/>
        <v>27777.777777777777</v>
      </c>
      <c r="S87" s="92">
        <f t="shared" si="14"/>
        <v>44166.666666666664</v>
      </c>
    </row>
    <row r="88" spans="1:19">
      <c r="A88" s="89">
        <f t="shared" si="16"/>
        <v>68</v>
      </c>
      <c r="B88" s="111">
        <f t="shared" si="17"/>
        <v>7520277.7777777659</v>
      </c>
      <c r="C88" s="111">
        <f>+P88+Q88+R88+S88</f>
        <v>71944.444444444438</v>
      </c>
      <c r="D88" s="111">
        <f t="shared" si="18"/>
        <v>7592222.2222222099</v>
      </c>
      <c r="E88" s="128">
        <f t="shared" si="19"/>
        <v>5583333.3333333312</v>
      </c>
      <c r="F88" s="128">
        <f t="shared" si="20"/>
        <v>83333.333333333328</v>
      </c>
      <c r="G88" s="128">
        <f t="shared" si="21"/>
        <v>5666666.6666666642</v>
      </c>
      <c r="H88" s="130">
        <f t="shared" si="22"/>
        <v>1936944.4444444405</v>
      </c>
      <c r="I88" s="130">
        <f t="shared" si="15"/>
        <v>-11388.888888888891</v>
      </c>
      <c r="J88" s="130">
        <f t="shared" si="23"/>
        <v>1925555.5555555515</v>
      </c>
      <c r="O88">
        <f t="shared" si="24"/>
        <v>68</v>
      </c>
      <c r="P88" s="89"/>
      <c r="Q88" s="89"/>
      <c r="R88" s="92">
        <f t="shared" si="14"/>
        <v>27777.777777777777</v>
      </c>
      <c r="S88" s="92">
        <f t="shared" si="14"/>
        <v>44166.666666666664</v>
      </c>
    </row>
    <row r="89" spans="1:19">
      <c r="A89" s="89">
        <f t="shared" si="16"/>
        <v>69</v>
      </c>
      <c r="B89" s="111">
        <f t="shared" si="17"/>
        <v>7592222.2222222099</v>
      </c>
      <c r="C89" s="111">
        <f>+P89+Q89+R89+S89</f>
        <v>71944.444444444438</v>
      </c>
      <c r="D89" s="111">
        <f t="shared" si="18"/>
        <v>7664166.6666666539</v>
      </c>
      <c r="E89" s="128">
        <f t="shared" si="19"/>
        <v>5666666.6666666642</v>
      </c>
      <c r="F89" s="128">
        <f t="shared" si="20"/>
        <v>83333.333333333328</v>
      </c>
      <c r="G89" s="128">
        <f t="shared" si="21"/>
        <v>5749999.9999999972</v>
      </c>
      <c r="H89" s="130">
        <f t="shared" si="22"/>
        <v>1925555.5555555515</v>
      </c>
      <c r="I89" s="130">
        <f t="shared" si="15"/>
        <v>-11388.888888888891</v>
      </c>
      <c r="J89" s="130">
        <f t="shared" si="23"/>
        <v>1914166.6666666626</v>
      </c>
      <c r="O89">
        <f t="shared" si="24"/>
        <v>69</v>
      </c>
      <c r="P89" s="89"/>
      <c r="Q89" s="89"/>
      <c r="R89" s="92">
        <f t="shared" si="14"/>
        <v>27777.777777777777</v>
      </c>
      <c r="S89" s="92">
        <f t="shared" si="14"/>
        <v>44166.666666666664</v>
      </c>
    </row>
    <row r="90" spans="1:19">
      <c r="A90" s="89">
        <f t="shared" si="16"/>
        <v>70</v>
      </c>
      <c r="B90" s="111">
        <f t="shared" si="17"/>
        <v>7664166.6666666539</v>
      </c>
      <c r="C90" s="111">
        <f>+P90+Q90+R90+S90</f>
        <v>71944.444444444438</v>
      </c>
      <c r="D90" s="111">
        <f t="shared" si="18"/>
        <v>7736111.111111098</v>
      </c>
      <c r="E90" s="128">
        <f t="shared" si="19"/>
        <v>5749999.9999999972</v>
      </c>
      <c r="F90" s="128">
        <f t="shared" si="20"/>
        <v>83333.333333333328</v>
      </c>
      <c r="G90" s="128">
        <f t="shared" si="21"/>
        <v>5833333.3333333302</v>
      </c>
      <c r="H90" s="130">
        <f t="shared" si="22"/>
        <v>1914166.6666666626</v>
      </c>
      <c r="I90" s="130">
        <f t="shared" si="15"/>
        <v>-11388.888888888891</v>
      </c>
      <c r="J90" s="130">
        <f t="shared" si="23"/>
        <v>1902777.7777777736</v>
      </c>
      <c r="O90">
        <f t="shared" si="24"/>
        <v>70</v>
      </c>
      <c r="P90" s="89"/>
      <c r="Q90" s="89"/>
      <c r="R90" s="92">
        <f t="shared" si="14"/>
        <v>27777.777777777777</v>
      </c>
      <c r="S90" s="92">
        <f t="shared" si="14"/>
        <v>44166.666666666664</v>
      </c>
    </row>
    <row r="91" spans="1:19">
      <c r="A91" s="89">
        <f t="shared" si="16"/>
        <v>71</v>
      </c>
      <c r="B91" s="111">
        <f t="shared" si="17"/>
        <v>7736111.111111098</v>
      </c>
      <c r="C91" s="111">
        <f>+P91+Q91+R91+S91</f>
        <v>71944.444444444438</v>
      </c>
      <c r="D91" s="111">
        <f t="shared" si="18"/>
        <v>7808055.555555542</v>
      </c>
      <c r="E91" s="128">
        <f t="shared" si="19"/>
        <v>5833333.3333333302</v>
      </c>
      <c r="F91" s="128">
        <f t="shared" si="20"/>
        <v>83333.333333333328</v>
      </c>
      <c r="G91" s="128">
        <f t="shared" si="21"/>
        <v>5916666.6666666633</v>
      </c>
      <c r="H91" s="130">
        <f t="shared" si="22"/>
        <v>1902777.7777777736</v>
      </c>
      <c r="I91" s="130">
        <f t="shared" si="15"/>
        <v>-11388.888888888891</v>
      </c>
      <c r="J91" s="130">
        <f t="shared" si="23"/>
        <v>1891388.8888888846</v>
      </c>
      <c r="O91">
        <f t="shared" si="24"/>
        <v>71</v>
      </c>
      <c r="P91" s="89"/>
      <c r="Q91" s="89"/>
      <c r="R91" s="92">
        <f t="shared" si="14"/>
        <v>27777.777777777777</v>
      </c>
      <c r="S91" s="92">
        <f t="shared" si="14"/>
        <v>44166.666666666664</v>
      </c>
    </row>
    <row r="92" spans="1:19">
      <c r="A92" s="89">
        <f t="shared" si="16"/>
        <v>72</v>
      </c>
      <c r="B92" s="111">
        <f t="shared" si="17"/>
        <v>7808055.555555542</v>
      </c>
      <c r="C92" s="111">
        <f>+P92+Q92+R92+S92</f>
        <v>71944.444444444438</v>
      </c>
      <c r="D92" s="111">
        <f t="shared" si="18"/>
        <v>7879999.999999986</v>
      </c>
      <c r="E92" s="128">
        <f t="shared" si="19"/>
        <v>5916666.6666666633</v>
      </c>
      <c r="F92" s="128">
        <f t="shared" si="20"/>
        <v>83333.333333333328</v>
      </c>
      <c r="G92" s="128">
        <f t="shared" si="21"/>
        <v>5999999.9999999963</v>
      </c>
      <c r="H92" s="130">
        <f t="shared" si="22"/>
        <v>1891388.8888888846</v>
      </c>
      <c r="I92" s="130">
        <f t="shared" si="15"/>
        <v>-11388.888888888891</v>
      </c>
      <c r="J92" s="130">
        <f t="shared" si="23"/>
        <v>1879999.9999999956</v>
      </c>
      <c r="O92">
        <f t="shared" si="24"/>
        <v>72</v>
      </c>
      <c r="P92" s="89"/>
      <c r="Q92" s="89"/>
      <c r="R92" s="92">
        <f t="shared" si="14"/>
        <v>27777.777777777777</v>
      </c>
      <c r="S92" s="92">
        <f t="shared" si="14"/>
        <v>44166.666666666664</v>
      </c>
    </row>
    <row r="93" spans="1:19">
      <c r="A93" s="89">
        <f t="shared" si="16"/>
        <v>73</v>
      </c>
      <c r="B93" s="111">
        <f t="shared" si="17"/>
        <v>7879999.999999986</v>
      </c>
      <c r="C93" s="111">
        <f>+P93+Q93+R93+S93</f>
        <v>44166.666666666664</v>
      </c>
      <c r="D93" s="111">
        <f t="shared" si="18"/>
        <v>7924166.666666653</v>
      </c>
      <c r="E93" s="128">
        <f t="shared" si="19"/>
        <v>5999999.9999999963</v>
      </c>
      <c r="F93" s="128">
        <f t="shared" si="20"/>
        <v>83333.333333333328</v>
      </c>
      <c r="G93" s="128">
        <f t="shared" si="21"/>
        <v>6083333.3333333293</v>
      </c>
      <c r="H93" s="130">
        <f t="shared" si="22"/>
        <v>1879999.9999999956</v>
      </c>
      <c r="I93" s="130">
        <f t="shared" si="15"/>
        <v>-39166.666666666664</v>
      </c>
      <c r="J93" s="130">
        <f t="shared" si="23"/>
        <v>1840833.3333333288</v>
      </c>
      <c r="O93">
        <f t="shared" si="24"/>
        <v>73</v>
      </c>
      <c r="P93" s="89"/>
      <c r="Q93" s="89"/>
      <c r="R93" s="89"/>
      <c r="S93" s="92">
        <f t="shared" ref="S93" si="25">+S92</f>
        <v>44166.666666666664</v>
      </c>
    </row>
    <row r="94" spans="1:19">
      <c r="A94" s="89">
        <f t="shared" si="16"/>
        <v>74</v>
      </c>
      <c r="B94" s="111">
        <f t="shared" si="17"/>
        <v>7924166.666666653</v>
      </c>
      <c r="C94" s="111">
        <f>+P94+Q94+R94+S94</f>
        <v>44166.666666666664</v>
      </c>
      <c r="D94" s="111">
        <f t="shared" si="18"/>
        <v>7968333.33333332</v>
      </c>
      <c r="E94" s="128">
        <f t="shared" si="19"/>
        <v>6083333.3333333293</v>
      </c>
      <c r="F94" s="128">
        <f t="shared" si="20"/>
        <v>83333.333333333328</v>
      </c>
      <c r="G94" s="128">
        <f t="shared" si="21"/>
        <v>6166666.6666666623</v>
      </c>
      <c r="H94" s="130">
        <f t="shared" si="22"/>
        <v>1840833.3333333288</v>
      </c>
      <c r="I94" s="130">
        <f t="shared" si="15"/>
        <v>-39166.666666666664</v>
      </c>
      <c r="J94" s="130">
        <f t="shared" si="23"/>
        <v>1801666.6666666621</v>
      </c>
      <c r="O94">
        <f t="shared" si="24"/>
        <v>74</v>
      </c>
      <c r="P94" s="89"/>
      <c r="Q94" s="89"/>
      <c r="R94" s="89"/>
      <c r="S94" s="92">
        <f t="shared" ref="S94" si="26">+S93</f>
        <v>44166.666666666664</v>
      </c>
    </row>
    <row r="95" spans="1:19">
      <c r="A95" s="89">
        <f t="shared" si="16"/>
        <v>75</v>
      </c>
      <c r="B95" s="111">
        <f t="shared" si="17"/>
        <v>7968333.33333332</v>
      </c>
      <c r="C95" s="111">
        <f>+P95+Q95+R95+S95</f>
        <v>44166.666666666664</v>
      </c>
      <c r="D95" s="111">
        <f t="shared" si="18"/>
        <v>8012499.999999987</v>
      </c>
      <c r="E95" s="128">
        <f t="shared" si="19"/>
        <v>6166666.6666666623</v>
      </c>
      <c r="F95" s="128">
        <f t="shared" si="20"/>
        <v>83333.333333333328</v>
      </c>
      <c r="G95" s="128">
        <f t="shared" si="21"/>
        <v>6249999.9999999953</v>
      </c>
      <c r="H95" s="130">
        <f t="shared" si="22"/>
        <v>1801666.6666666621</v>
      </c>
      <c r="I95" s="130">
        <f t="shared" si="15"/>
        <v>-39166.666666666664</v>
      </c>
      <c r="J95" s="130">
        <f t="shared" si="23"/>
        <v>1762499.9999999953</v>
      </c>
      <c r="O95">
        <f t="shared" si="24"/>
        <v>75</v>
      </c>
      <c r="P95" s="89"/>
      <c r="Q95" s="89"/>
      <c r="R95" s="89"/>
      <c r="S95" s="92">
        <f t="shared" ref="S95" si="27">+S94</f>
        <v>44166.666666666664</v>
      </c>
    </row>
    <row r="96" spans="1:19">
      <c r="A96" s="89">
        <f t="shared" si="16"/>
        <v>76</v>
      </c>
      <c r="B96" s="111">
        <f t="shared" si="17"/>
        <v>8012499.999999987</v>
      </c>
      <c r="C96" s="111">
        <f>+P96+Q96+R96+S96</f>
        <v>44166.666666666664</v>
      </c>
      <c r="D96" s="111">
        <f t="shared" si="18"/>
        <v>8056666.6666666539</v>
      </c>
      <c r="E96" s="128">
        <f t="shared" si="19"/>
        <v>6249999.9999999953</v>
      </c>
      <c r="F96" s="128">
        <f t="shared" si="20"/>
        <v>83333.333333333328</v>
      </c>
      <c r="G96" s="128">
        <f t="shared" si="21"/>
        <v>6333333.3333333284</v>
      </c>
      <c r="H96" s="130">
        <f t="shared" si="22"/>
        <v>1762499.9999999953</v>
      </c>
      <c r="I96" s="130">
        <f t="shared" si="15"/>
        <v>-39166.666666666664</v>
      </c>
      <c r="J96" s="130">
        <f t="shared" si="23"/>
        <v>1723333.3333333286</v>
      </c>
      <c r="O96">
        <f t="shared" si="24"/>
        <v>76</v>
      </c>
      <c r="P96" s="89"/>
      <c r="Q96" s="89"/>
      <c r="R96" s="89"/>
      <c r="S96" s="92">
        <f t="shared" ref="S96" si="28">+S95</f>
        <v>44166.666666666664</v>
      </c>
    </row>
    <row r="97" spans="1:19">
      <c r="A97" s="89">
        <f t="shared" si="16"/>
        <v>77</v>
      </c>
      <c r="B97" s="132">
        <f t="shared" si="17"/>
        <v>8056666.6666666539</v>
      </c>
      <c r="C97" s="133">
        <f>+P97+Q97+R97+S97</f>
        <v>44166.666666666664</v>
      </c>
      <c r="D97" s="133">
        <f t="shared" si="18"/>
        <v>8100833.3333333209</v>
      </c>
      <c r="E97" s="134">
        <f t="shared" si="19"/>
        <v>6333333.3333333284</v>
      </c>
      <c r="F97" s="134">
        <f t="shared" si="20"/>
        <v>83333.333333333328</v>
      </c>
      <c r="G97" s="134">
        <f t="shared" si="21"/>
        <v>6416666.6666666614</v>
      </c>
      <c r="H97" s="135">
        <f t="shared" si="22"/>
        <v>1723333.3333333286</v>
      </c>
      <c r="I97" s="135">
        <f t="shared" si="15"/>
        <v>-39166.666666666664</v>
      </c>
      <c r="J97" s="136">
        <f t="shared" si="23"/>
        <v>1684166.6666666619</v>
      </c>
      <c r="O97">
        <f t="shared" si="24"/>
        <v>77</v>
      </c>
      <c r="P97" s="89"/>
      <c r="Q97" s="89"/>
      <c r="R97" s="89"/>
      <c r="S97" s="92">
        <f t="shared" ref="S97" si="29">+S96</f>
        <v>44166.666666666664</v>
      </c>
    </row>
    <row r="98" spans="1:19">
      <c r="A98" s="89">
        <f t="shared" si="16"/>
        <v>78</v>
      </c>
      <c r="B98" s="111">
        <f t="shared" si="17"/>
        <v>8100833.3333333209</v>
      </c>
      <c r="C98" s="111">
        <f>+P98+Q98+R98+S98</f>
        <v>44166.666666666664</v>
      </c>
      <c r="D98" s="111">
        <f t="shared" si="18"/>
        <v>8144999.9999999879</v>
      </c>
      <c r="E98" s="128">
        <f t="shared" si="19"/>
        <v>6416666.6666666614</v>
      </c>
      <c r="F98" s="128">
        <f t="shared" si="20"/>
        <v>83333.333333333328</v>
      </c>
      <c r="G98" s="128">
        <f t="shared" si="21"/>
        <v>6499999.9999999944</v>
      </c>
      <c r="H98" s="130">
        <f t="shared" si="22"/>
        <v>1684166.6666666619</v>
      </c>
      <c r="I98" s="130">
        <f t="shared" si="15"/>
        <v>-39166.666666666664</v>
      </c>
      <c r="J98" s="130">
        <f t="shared" si="23"/>
        <v>1644999.9999999951</v>
      </c>
      <c r="O98">
        <f t="shared" si="24"/>
        <v>78</v>
      </c>
      <c r="P98" s="89"/>
      <c r="Q98" s="89"/>
      <c r="R98" s="89"/>
      <c r="S98" s="92">
        <f t="shared" ref="S98" si="30">+S97</f>
        <v>44166.666666666664</v>
      </c>
    </row>
    <row r="99" spans="1:19">
      <c r="A99" s="89">
        <f t="shared" si="16"/>
        <v>79</v>
      </c>
      <c r="B99" s="111">
        <f t="shared" si="17"/>
        <v>8144999.9999999879</v>
      </c>
      <c r="C99" s="111">
        <f>+P99+Q99+R99+S99</f>
        <v>44166.666666666664</v>
      </c>
      <c r="D99" s="111">
        <f t="shared" si="18"/>
        <v>8189166.6666666549</v>
      </c>
      <c r="E99" s="128">
        <f t="shared" si="19"/>
        <v>6499999.9999999944</v>
      </c>
      <c r="F99" s="128">
        <f t="shared" si="20"/>
        <v>83333.333333333328</v>
      </c>
      <c r="G99" s="128">
        <f t="shared" si="21"/>
        <v>6583333.3333333274</v>
      </c>
      <c r="H99" s="130">
        <f t="shared" si="22"/>
        <v>1644999.9999999951</v>
      </c>
      <c r="I99" s="130">
        <f t="shared" si="15"/>
        <v>-39166.666666666664</v>
      </c>
      <c r="J99" s="130">
        <f t="shared" si="23"/>
        <v>1605833.3333333284</v>
      </c>
      <c r="O99">
        <f t="shared" si="24"/>
        <v>79</v>
      </c>
      <c r="P99" s="89"/>
      <c r="Q99" s="89"/>
      <c r="R99" s="89"/>
      <c r="S99" s="92">
        <f t="shared" ref="S99" si="31">+S98</f>
        <v>44166.666666666664</v>
      </c>
    </row>
    <row r="100" spans="1:19">
      <c r="A100" s="89">
        <f t="shared" si="16"/>
        <v>80</v>
      </c>
      <c r="B100" s="111">
        <f t="shared" si="17"/>
        <v>8189166.6666666549</v>
      </c>
      <c r="C100" s="111">
        <f>+P100+Q100+R100+S100</f>
        <v>44166.666666666664</v>
      </c>
      <c r="D100" s="111">
        <f t="shared" si="18"/>
        <v>8233333.3333333218</v>
      </c>
      <c r="E100" s="128">
        <f t="shared" si="19"/>
        <v>6583333.3333333274</v>
      </c>
      <c r="F100" s="128">
        <f t="shared" si="20"/>
        <v>83333.333333333328</v>
      </c>
      <c r="G100" s="128">
        <f t="shared" si="21"/>
        <v>6666666.6666666605</v>
      </c>
      <c r="H100" s="130">
        <f t="shared" si="22"/>
        <v>1605833.3333333284</v>
      </c>
      <c r="I100" s="130">
        <f t="shared" si="15"/>
        <v>-39166.666666666664</v>
      </c>
      <c r="J100" s="130">
        <f t="shared" si="23"/>
        <v>1566666.6666666616</v>
      </c>
      <c r="O100">
        <f t="shared" si="24"/>
        <v>80</v>
      </c>
      <c r="P100" s="89"/>
      <c r="Q100" s="89"/>
      <c r="R100" s="89"/>
      <c r="S100" s="92">
        <f t="shared" ref="S100" si="32">+S99</f>
        <v>44166.666666666664</v>
      </c>
    </row>
    <row r="101" spans="1:19">
      <c r="A101" s="89">
        <f t="shared" si="16"/>
        <v>81</v>
      </c>
      <c r="B101" s="111">
        <f t="shared" si="17"/>
        <v>8233333.3333333218</v>
      </c>
      <c r="C101" s="111">
        <f>+P101+Q101+R101+S101</f>
        <v>44166.666666666664</v>
      </c>
      <c r="D101" s="111">
        <f t="shared" si="18"/>
        <v>8277499.9999999888</v>
      </c>
      <c r="E101" s="128">
        <f t="shared" si="19"/>
        <v>6666666.6666666605</v>
      </c>
      <c r="F101" s="128">
        <f t="shared" si="20"/>
        <v>83333.333333333328</v>
      </c>
      <c r="G101" s="128">
        <f t="shared" si="21"/>
        <v>6749999.9999999935</v>
      </c>
      <c r="H101" s="130">
        <f t="shared" si="22"/>
        <v>1566666.6666666616</v>
      </c>
      <c r="I101" s="130">
        <f t="shared" si="15"/>
        <v>-39166.666666666664</v>
      </c>
      <c r="J101" s="130">
        <f t="shared" si="23"/>
        <v>1527499.9999999949</v>
      </c>
      <c r="O101">
        <f t="shared" si="24"/>
        <v>81</v>
      </c>
      <c r="P101" s="89"/>
      <c r="Q101" s="89"/>
      <c r="R101" s="89"/>
      <c r="S101" s="92">
        <f t="shared" ref="S101" si="33">+S100</f>
        <v>44166.666666666664</v>
      </c>
    </row>
    <row r="102" spans="1:19">
      <c r="A102" s="89">
        <f t="shared" si="16"/>
        <v>82</v>
      </c>
      <c r="B102" s="111">
        <f t="shared" si="17"/>
        <v>8277499.9999999888</v>
      </c>
      <c r="C102" s="111">
        <f>+P102+Q102+R102+S102</f>
        <v>44166.666666666664</v>
      </c>
      <c r="D102" s="111">
        <f t="shared" si="18"/>
        <v>8321666.6666666558</v>
      </c>
      <c r="E102" s="128">
        <f t="shared" si="19"/>
        <v>6749999.9999999935</v>
      </c>
      <c r="F102" s="128">
        <f t="shared" si="20"/>
        <v>83333.333333333328</v>
      </c>
      <c r="G102" s="128">
        <f t="shared" si="21"/>
        <v>6833333.3333333265</v>
      </c>
      <c r="H102" s="130">
        <f t="shared" si="22"/>
        <v>1527499.9999999949</v>
      </c>
      <c r="I102" s="130">
        <f t="shared" si="15"/>
        <v>-39166.666666666664</v>
      </c>
      <c r="J102" s="130">
        <f t="shared" si="23"/>
        <v>1488333.3333333281</v>
      </c>
      <c r="O102">
        <f t="shared" si="24"/>
        <v>82</v>
      </c>
      <c r="P102" s="89"/>
      <c r="Q102" s="89"/>
      <c r="R102" s="89"/>
      <c r="S102" s="92">
        <f t="shared" ref="S102" si="34">+S101</f>
        <v>44166.666666666664</v>
      </c>
    </row>
    <row r="103" spans="1:19">
      <c r="A103" s="89">
        <f t="shared" si="16"/>
        <v>83</v>
      </c>
      <c r="B103" s="111">
        <f t="shared" si="17"/>
        <v>8321666.6666666558</v>
      </c>
      <c r="C103" s="111">
        <f>+P103+Q103+R103+S103</f>
        <v>44166.666666666664</v>
      </c>
      <c r="D103" s="111">
        <f t="shared" si="18"/>
        <v>8365833.3333333228</v>
      </c>
      <c r="E103" s="128">
        <f t="shared" si="19"/>
        <v>6833333.3333333265</v>
      </c>
      <c r="F103" s="128">
        <f t="shared" si="20"/>
        <v>83333.333333333328</v>
      </c>
      <c r="G103" s="128">
        <f t="shared" si="21"/>
        <v>6916666.6666666595</v>
      </c>
      <c r="H103" s="130">
        <f t="shared" si="22"/>
        <v>1488333.3333333281</v>
      </c>
      <c r="I103" s="130">
        <f t="shared" si="15"/>
        <v>-39166.666666666664</v>
      </c>
      <c r="J103" s="130">
        <f t="shared" si="23"/>
        <v>1449166.6666666614</v>
      </c>
      <c r="O103">
        <f t="shared" si="24"/>
        <v>83</v>
      </c>
      <c r="P103" s="89"/>
      <c r="Q103" s="89"/>
      <c r="R103" s="89"/>
      <c r="S103" s="92">
        <f t="shared" ref="S103" si="35">+S102</f>
        <v>44166.666666666664</v>
      </c>
    </row>
    <row r="104" spans="1:19">
      <c r="A104" s="89">
        <f t="shared" si="16"/>
        <v>84</v>
      </c>
      <c r="B104" s="111">
        <f t="shared" si="17"/>
        <v>8365833.3333333228</v>
      </c>
      <c r="C104" s="111">
        <f>+P104+Q104+R104+S104</f>
        <v>44166.666666666664</v>
      </c>
      <c r="D104" s="111">
        <f t="shared" si="18"/>
        <v>8409999.9999999888</v>
      </c>
      <c r="E104" s="128">
        <f t="shared" si="19"/>
        <v>6916666.6666666595</v>
      </c>
      <c r="F104" s="128">
        <f t="shared" si="20"/>
        <v>83333.333333333328</v>
      </c>
      <c r="G104" s="128">
        <f t="shared" si="21"/>
        <v>6999999.9999999925</v>
      </c>
      <c r="H104" s="130">
        <f t="shared" si="22"/>
        <v>1449166.6666666614</v>
      </c>
      <c r="I104" s="130">
        <f t="shared" si="15"/>
        <v>-39166.666666666664</v>
      </c>
      <c r="J104" s="130">
        <f t="shared" si="23"/>
        <v>1409999.9999999946</v>
      </c>
      <c r="O104">
        <f t="shared" si="24"/>
        <v>84</v>
      </c>
      <c r="P104" s="89"/>
      <c r="Q104" s="89"/>
      <c r="R104" s="89"/>
      <c r="S104" s="92">
        <f t="shared" ref="S104" si="36">+S103</f>
        <v>44166.666666666664</v>
      </c>
    </row>
    <row r="105" spans="1:19">
      <c r="A105" s="89">
        <f t="shared" si="16"/>
        <v>85</v>
      </c>
      <c r="B105" s="111">
        <f t="shared" si="17"/>
        <v>8409999.9999999888</v>
      </c>
      <c r="C105" s="111">
        <f>+P105+Q105+R105+S105</f>
        <v>44166.666666666664</v>
      </c>
      <c r="D105" s="111">
        <f t="shared" si="18"/>
        <v>8454166.6666666549</v>
      </c>
      <c r="E105" s="128">
        <f t="shared" si="19"/>
        <v>6999999.9999999925</v>
      </c>
      <c r="F105" s="128">
        <f t="shared" si="20"/>
        <v>83333.333333333328</v>
      </c>
      <c r="G105" s="128">
        <f t="shared" si="21"/>
        <v>7083333.3333333256</v>
      </c>
      <c r="H105" s="130">
        <f t="shared" si="22"/>
        <v>1409999.9999999946</v>
      </c>
      <c r="I105" s="130">
        <f t="shared" si="15"/>
        <v>-39166.666666666664</v>
      </c>
      <c r="J105" s="130">
        <f t="shared" si="23"/>
        <v>1370833.3333333279</v>
      </c>
      <c r="O105">
        <f t="shared" si="24"/>
        <v>85</v>
      </c>
      <c r="P105" s="89"/>
      <c r="Q105" s="89"/>
      <c r="R105" s="89"/>
      <c r="S105" s="92">
        <f t="shared" ref="S105" si="37">+S104</f>
        <v>44166.666666666664</v>
      </c>
    </row>
    <row r="106" spans="1:19">
      <c r="A106" s="89">
        <f t="shared" si="16"/>
        <v>86</v>
      </c>
      <c r="B106" s="111">
        <f t="shared" si="17"/>
        <v>8454166.6666666549</v>
      </c>
      <c r="C106" s="111">
        <f>+P106+Q106+R106+S106</f>
        <v>44166.666666666664</v>
      </c>
      <c r="D106" s="111">
        <f t="shared" si="18"/>
        <v>8498333.3333333209</v>
      </c>
      <c r="E106" s="128">
        <f t="shared" si="19"/>
        <v>7083333.3333333256</v>
      </c>
      <c r="F106" s="128">
        <f t="shared" si="20"/>
        <v>83333.333333333328</v>
      </c>
      <c r="G106" s="128">
        <f t="shared" si="21"/>
        <v>7166666.6666666586</v>
      </c>
      <c r="H106" s="130">
        <f t="shared" si="22"/>
        <v>1370833.3333333279</v>
      </c>
      <c r="I106" s="130">
        <f t="shared" si="15"/>
        <v>-39166.666666666664</v>
      </c>
      <c r="J106" s="130">
        <f t="shared" si="23"/>
        <v>1331666.6666666612</v>
      </c>
      <c r="O106">
        <f t="shared" si="24"/>
        <v>86</v>
      </c>
      <c r="P106" s="89"/>
      <c r="Q106" s="89"/>
      <c r="R106" s="89"/>
      <c r="S106" s="92">
        <f t="shared" ref="S106" si="38">+S105</f>
        <v>44166.666666666664</v>
      </c>
    </row>
    <row r="107" spans="1:19">
      <c r="A107" s="89">
        <f t="shared" si="16"/>
        <v>87</v>
      </c>
      <c r="B107" s="111">
        <f t="shared" si="17"/>
        <v>8498333.3333333209</v>
      </c>
      <c r="C107" s="111">
        <f>+P107+Q107+R107+S107</f>
        <v>44166.666666666664</v>
      </c>
      <c r="D107" s="111">
        <f t="shared" si="18"/>
        <v>8542499.999999987</v>
      </c>
      <c r="E107" s="128">
        <f t="shared" si="19"/>
        <v>7166666.6666666586</v>
      </c>
      <c r="F107" s="128">
        <f t="shared" si="20"/>
        <v>83333.333333333328</v>
      </c>
      <c r="G107" s="128">
        <f t="shared" si="21"/>
        <v>7249999.9999999916</v>
      </c>
      <c r="H107" s="130">
        <f t="shared" si="22"/>
        <v>1331666.6666666612</v>
      </c>
      <c r="I107" s="130">
        <f t="shared" si="15"/>
        <v>-39166.666666666664</v>
      </c>
      <c r="J107" s="130">
        <f t="shared" si="23"/>
        <v>1292499.9999999944</v>
      </c>
      <c r="O107">
        <f t="shared" si="24"/>
        <v>87</v>
      </c>
      <c r="P107" s="89"/>
      <c r="Q107" s="89"/>
      <c r="R107" s="89"/>
      <c r="S107" s="92">
        <f t="shared" ref="S107" si="39">+S106</f>
        <v>44166.666666666664</v>
      </c>
    </row>
    <row r="108" spans="1:19">
      <c r="A108" s="89">
        <f t="shared" si="16"/>
        <v>88</v>
      </c>
      <c r="B108" s="111">
        <f t="shared" si="17"/>
        <v>8542499.999999987</v>
      </c>
      <c r="C108" s="111">
        <f>+P108+Q108+R108+S108</f>
        <v>44166.666666666664</v>
      </c>
      <c r="D108" s="111">
        <f t="shared" si="18"/>
        <v>8586666.666666653</v>
      </c>
      <c r="E108" s="128">
        <f t="shared" si="19"/>
        <v>7249999.9999999916</v>
      </c>
      <c r="F108" s="128">
        <f t="shared" si="20"/>
        <v>83333.333333333328</v>
      </c>
      <c r="G108" s="128">
        <f t="shared" si="21"/>
        <v>7333333.3333333246</v>
      </c>
      <c r="H108" s="130">
        <f t="shared" si="22"/>
        <v>1292499.9999999944</v>
      </c>
      <c r="I108" s="130">
        <f t="shared" si="15"/>
        <v>-39166.666666666664</v>
      </c>
      <c r="J108" s="130">
        <f t="shared" si="23"/>
        <v>1253333.3333333277</v>
      </c>
      <c r="O108">
        <f t="shared" si="24"/>
        <v>88</v>
      </c>
      <c r="P108" s="89"/>
      <c r="Q108" s="89"/>
      <c r="R108" s="89"/>
      <c r="S108" s="92">
        <f t="shared" ref="S108" si="40">+S107</f>
        <v>44166.666666666664</v>
      </c>
    </row>
    <row r="109" spans="1:19">
      <c r="A109" s="89">
        <f t="shared" si="16"/>
        <v>89</v>
      </c>
      <c r="B109" s="132">
        <f t="shared" si="17"/>
        <v>8586666.666666653</v>
      </c>
      <c r="C109" s="133">
        <f>+P109+Q109+R109+S109</f>
        <v>44166.666666666664</v>
      </c>
      <c r="D109" s="133">
        <f t="shared" si="18"/>
        <v>8630833.3333333191</v>
      </c>
      <c r="E109" s="134">
        <f t="shared" si="19"/>
        <v>7333333.3333333246</v>
      </c>
      <c r="F109" s="134">
        <f t="shared" si="20"/>
        <v>83333.333333333328</v>
      </c>
      <c r="G109" s="134">
        <f t="shared" si="21"/>
        <v>7416666.6666666577</v>
      </c>
      <c r="H109" s="135">
        <f t="shared" si="22"/>
        <v>1253333.3333333277</v>
      </c>
      <c r="I109" s="135">
        <f t="shared" si="15"/>
        <v>-39166.666666666664</v>
      </c>
      <c r="J109" s="136">
        <f t="shared" si="23"/>
        <v>1214166.6666666609</v>
      </c>
      <c r="O109">
        <f t="shared" si="24"/>
        <v>89</v>
      </c>
      <c r="P109" s="89"/>
      <c r="Q109" s="89"/>
      <c r="R109" s="89"/>
      <c r="S109" s="92">
        <f t="shared" ref="S109" si="41">+S108</f>
        <v>44166.666666666664</v>
      </c>
    </row>
    <row r="110" spans="1:19">
      <c r="A110" s="89">
        <f t="shared" si="16"/>
        <v>90</v>
      </c>
      <c r="B110" s="111">
        <f t="shared" si="17"/>
        <v>8630833.3333333191</v>
      </c>
      <c r="C110" s="111">
        <f>+P110+Q110+R110+S110</f>
        <v>44166.666666666664</v>
      </c>
      <c r="D110" s="111">
        <f t="shared" si="18"/>
        <v>8674999.9999999851</v>
      </c>
      <c r="E110" s="128">
        <f t="shared" si="19"/>
        <v>7416666.6666666577</v>
      </c>
      <c r="F110" s="128">
        <f t="shared" si="20"/>
        <v>83333.333333333328</v>
      </c>
      <c r="G110" s="128">
        <f t="shared" si="21"/>
        <v>7499999.9999999907</v>
      </c>
      <c r="H110" s="130">
        <f t="shared" si="22"/>
        <v>1214166.6666666609</v>
      </c>
      <c r="I110" s="130">
        <f t="shared" si="15"/>
        <v>-39166.666666666664</v>
      </c>
      <c r="J110" s="130">
        <f t="shared" si="23"/>
        <v>1174999.9999999942</v>
      </c>
      <c r="O110">
        <f t="shared" si="24"/>
        <v>90</v>
      </c>
      <c r="P110" s="89"/>
      <c r="Q110" s="89"/>
      <c r="R110" s="89"/>
      <c r="S110" s="92">
        <f t="shared" ref="S110" si="42">+S109</f>
        <v>44166.666666666664</v>
      </c>
    </row>
    <row r="111" spans="1:19">
      <c r="A111" s="89">
        <f t="shared" si="16"/>
        <v>91</v>
      </c>
      <c r="B111" s="111">
        <f t="shared" si="17"/>
        <v>8674999.9999999851</v>
      </c>
      <c r="C111" s="111">
        <f>+P111+Q111+R111+S111</f>
        <v>44166.666666666664</v>
      </c>
      <c r="D111" s="111">
        <f t="shared" si="18"/>
        <v>8719166.6666666511</v>
      </c>
      <c r="E111" s="128">
        <f t="shared" si="19"/>
        <v>7499999.9999999907</v>
      </c>
      <c r="F111" s="128">
        <f t="shared" si="20"/>
        <v>83333.333333333328</v>
      </c>
      <c r="G111" s="128">
        <f t="shared" si="21"/>
        <v>7583333.3333333237</v>
      </c>
      <c r="H111" s="130">
        <f t="shared" si="22"/>
        <v>1174999.9999999942</v>
      </c>
      <c r="I111" s="130">
        <f t="shared" si="15"/>
        <v>-39166.666666666664</v>
      </c>
      <c r="J111" s="130">
        <f t="shared" si="23"/>
        <v>1135833.3333333274</v>
      </c>
      <c r="O111">
        <f t="shared" si="24"/>
        <v>91</v>
      </c>
      <c r="P111" s="89"/>
      <c r="Q111" s="89"/>
      <c r="R111" s="89"/>
      <c r="S111" s="92">
        <f t="shared" ref="S111" si="43">+S110</f>
        <v>44166.666666666664</v>
      </c>
    </row>
    <row r="112" spans="1:19">
      <c r="A112" s="89">
        <f t="shared" si="16"/>
        <v>92</v>
      </c>
      <c r="B112" s="111">
        <f t="shared" si="17"/>
        <v>8719166.6666666511</v>
      </c>
      <c r="C112" s="111">
        <f>+P112+Q112+R112+S112</f>
        <v>44166.666666666664</v>
      </c>
      <c r="D112" s="111">
        <f t="shared" si="18"/>
        <v>8763333.3333333172</v>
      </c>
      <c r="E112" s="128">
        <f t="shared" si="19"/>
        <v>7583333.3333333237</v>
      </c>
      <c r="F112" s="128">
        <f t="shared" si="20"/>
        <v>83333.333333333328</v>
      </c>
      <c r="G112" s="128">
        <f t="shared" si="21"/>
        <v>7666666.6666666567</v>
      </c>
      <c r="H112" s="130">
        <f t="shared" si="22"/>
        <v>1135833.3333333274</v>
      </c>
      <c r="I112" s="130">
        <f t="shared" si="15"/>
        <v>-39166.666666666664</v>
      </c>
      <c r="J112" s="130">
        <f t="shared" si="23"/>
        <v>1096666.6666666607</v>
      </c>
      <c r="O112">
        <f t="shared" si="24"/>
        <v>92</v>
      </c>
      <c r="P112" s="89"/>
      <c r="Q112" s="89"/>
      <c r="R112" s="89"/>
      <c r="S112" s="92">
        <f t="shared" ref="S112" si="44">+S111</f>
        <v>44166.666666666664</v>
      </c>
    </row>
    <row r="113" spans="1:19">
      <c r="A113" s="89">
        <f t="shared" si="16"/>
        <v>93</v>
      </c>
      <c r="B113" s="111">
        <f t="shared" si="17"/>
        <v>8763333.3333333172</v>
      </c>
      <c r="C113" s="111">
        <f>+P113+Q113+R113+S113</f>
        <v>44166.666666666664</v>
      </c>
      <c r="D113" s="111">
        <f t="shared" si="18"/>
        <v>8807499.9999999832</v>
      </c>
      <c r="E113" s="128">
        <f t="shared" si="19"/>
        <v>7666666.6666666567</v>
      </c>
      <c r="F113" s="128">
        <f t="shared" si="20"/>
        <v>83333.333333333328</v>
      </c>
      <c r="G113" s="128">
        <f t="shared" si="21"/>
        <v>7749999.9999999898</v>
      </c>
      <c r="H113" s="130">
        <f t="shared" si="22"/>
        <v>1096666.6666666607</v>
      </c>
      <c r="I113" s="130">
        <f t="shared" si="15"/>
        <v>-39166.666666666664</v>
      </c>
      <c r="J113" s="130">
        <f t="shared" si="23"/>
        <v>1057499.9999999939</v>
      </c>
      <c r="O113">
        <f t="shared" si="24"/>
        <v>93</v>
      </c>
      <c r="P113" s="89"/>
      <c r="Q113" s="89"/>
      <c r="R113" s="89"/>
      <c r="S113" s="92">
        <f t="shared" ref="S113" si="45">+S112</f>
        <v>44166.666666666664</v>
      </c>
    </row>
    <row r="114" spans="1:19">
      <c r="A114" s="89">
        <f t="shared" si="16"/>
        <v>94</v>
      </c>
      <c r="B114" s="111">
        <f t="shared" si="17"/>
        <v>8807499.9999999832</v>
      </c>
      <c r="C114" s="111">
        <f>+P114+Q114+R114+S114</f>
        <v>44166.666666666664</v>
      </c>
      <c r="D114" s="111">
        <f t="shared" si="18"/>
        <v>8851666.6666666493</v>
      </c>
      <c r="E114" s="128">
        <f t="shared" si="19"/>
        <v>7749999.9999999898</v>
      </c>
      <c r="F114" s="128">
        <f t="shared" si="20"/>
        <v>83333.333333333328</v>
      </c>
      <c r="G114" s="128">
        <f t="shared" si="21"/>
        <v>7833333.3333333228</v>
      </c>
      <c r="H114" s="130">
        <f t="shared" si="22"/>
        <v>1057499.9999999939</v>
      </c>
      <c r="I114" s="130">
        <f t="shared" si="15"/>
        <v>-39166.666666666664</v>
      </c>
      <c r="J114" s="130">
        <f t="shared" si="23"/>
        <v>1018333.3333333273</v>
      </c>
      <c r="O114">
        <f t="shared" si="24"/>
        <v>94</v>
      </c>
      <c r="P114" s="89"/>
      <c r="Q114" s="89"/>
      <c r="R114" s="89"/>
      <c r="S114" s="92">
        <f t="shared" ref="S114" si="46">+S113</f>
        <v>44166.666666666664</v>
      </c>
    </row>
    <row r="115" spans="1:19">
      <c r="A115" s="89">
        <f t="shared" si="16"/>
        <v>95</v>
      </c>
      <c r="B115" s="111">
        <f t="shared" si="17"/>
        <v>8851666.6666666493</v>
      </c>
      <c r="C115" s="111">
        <f>+P115+Q115+R115+S115</f>
        <v>44166.666666666664</v>
      </c>
      <c r="D115" s="111">
        <f t="shared" si="18"/>
        <v>8895833.3333333153</v>
      </c>
      <c r="E115" s="128">
        <f t="shared" si="19"/>
        <v>7833333.3333333228</v>
      </c>
      <c r="F115" s="128">
        <f t="shared" si="20"/>
        <v>83333.333333333328</v>
      </c>
      <c r="G115" s="128">
        <f t="shared" si="21"/>
        <v>7916666.6666666558</v>
      </c>
      <c r="H115" s="130">
        <f t="shared" si="22"/>
        <v>1018333.3333333273</v>
      </c>
      <c r="I115" s="130">
        <f t="shared" si="15"/>
        <v>-39166.666666666664</v>
      </c>
      <c r="J115" s="130">
        <f t="shared" si="23"/>
        <v>979166.66666666069</v>
      </c>
      <c r="O115">
        <f t="shared" si="24"/>
        <v>95</v>
      </c>
      <c r="P115" s="89"/>
      <c r="Q115" s="89"/>
      <c r="R115" s="89"/>
      <c r="S115" s="92">
        <f t="shared" ref="S115" si="47">+S114</f>
        <v>44166.666666666664</v>
      </c>
    </row>
    <row r="116" spans="1:19">
      <c r="A116" s="89">
        <f t="shared" si="16"/>
        <v>96</v>
      </c>
      <c r="B116" s="111">
        <f t="shared" si="17"/>
        <v>8895833.3333333153</v>
      </c>
      <c r="C116" s="111">
        <f>+P116+Q116+R116+S116</f>
        <v>44166.666666666664</v>
      </c>
      <c r="D116" s="111">
        <f t="shared" si="18"/>
        <v>8939999.9999999814</v>
      </c>
      <c r="E116" s="128">
        <f t="shared" si="19"/>
        <v>7916666.6666666558</v>
      </c>
      <c r="F116" s="128">
        <f t="shared" si="20"/>
        <v>83333.333333333328</v>
      </c>
      <c r="G116" s="128">
        <f t="shared" si="21"/>
        <v>7999999.9999999888</v>
      </c>
      <c r="H116" s="130">
        <f t="shared" si="22"/>
        <v>979166.66666666069</v>
      </c>
      <c r="I116" s="130">
        <f t="shared" si="15"/>
        <v>-39166.666666666664</v>
      </c>
      <c r="J116" s="130">
        <f t="shared" si="23"/>
        <v>939999.99999999406</v>
      </c>
      <c r="O116">
        <f t="shared" si="24"/>
        <v>96</v>
      </c>
      <c r="P116" s="89"/>
      <c r="Q116" s="89"/>
      <c r="R116" s="89"/>
      <c r="S116" s="92">
        <f t="shared" ref="S116" si="48">+S115</f>
        <v>44166.666666666664</v>
      </c>
    </row>
    <row r="117" spans="1:19">
      <c r="A117" s="89">
        <f t="shared" si="16"/>
        <v>97</v>
      </c>
      <c r="B117" s="111">
        <f t="shared" si="17"/>
        <v>8939999.9999999814</v>
      </c>
      <c r="C117" s="111">
        <f>+P117+Q117+R117+S117</f>
        <v>44166.666666666664</v>
      </c>
      <c r="D117" s="111">
        <f t="shared" si="18"/>
        <v>8984166.6666666474</v>
      </c>
      <c r="E117" s="128">
        <f t="shared" si="19"/>
        <v>7999999.9999999888</v>
      </c>
      <c r="F117" s="128">
        <f t="shared" si="20"/>
        <v>83333.333333333328</v>
      </c>
      <c r="G117" s="128">
        <f t="shared" si="21"/>
        <v>8083333.3333333218</v>
      </c>
      <c r="H117" s="130">
        <f t="shared" si="22"/>
        <v>939999.99999999406</v>
      </c>
      <c r="I117" s="130">
        <f t="shared" si="15"/>
        <v>-39166.666666666664</v>
      </c>
      <c r="J117" s="130">
        <f t="shared" si="23"/>
        <v>900833.33333332743</v>
      </c>
      <c r="O117">
        <f t="shared" si="24"/>
        <v>97</v>
      </c>
      <c r="P117" s="89"/>
      <c r="Q117" s="89"/>
      <c r="R117" s="89"/>
      <c r="S117" s="92">
        <f t="shared" ref="S117" si="49">+S116</f>
        <v>44166.666666666664</v>
      </c>
    </row>
    <row r="118" spans="1:19">
      <c r="A118" s="89">
        <f t="shared" si="16"/>
        <v>98</v>
      </c>
      <c r="B118" s="111">
        <f t="shared" si="17"/>
        <v>8984166.6666666474</v>
      </c>
      <c r="C118" s="111">
        <f>+P118+Q118+R118+S118</f>
        <v>44166.666666666664</v>
      </c>
      <c r="D118" s="111">
        <f t="shared" si="18"/>
        <v>9028333.3333333135</v>
      </c>
      <c r="E118" s="128">
        <f t="shared" si="19"/>
        <v>8083333.3333333218</v>
      </c>
      <c r="F118" s="128">
        <f t="shared" si="20"/>
        <v>83333.333333333328</v>
      </c>
      <c r="G118" s="128">
        <f t="shared" si="21"/>
        <v>8166666.6666666549</v>
      </c>
      <c r="H118" s="130">
        <f t="shared" si="22"/>
        <v>900833.33333332743</v>
      </c>
      <c r="I118" s="130">
        <f t="shared" si="15"/>
        <v>-39166.666666666664</v>
      </c>
      <c r="J118" s="130">
        <f t="shared" si="23"/>
        <v>861666.66666666081</v>
      </c>
      <c r="O118">
        <f t="shared" si="24"/>
        <v>98</v>
      </c>
      <c r="P118" s="89"/>
      <c r="Q118" s="89"/>
      <c r="R118" s="89"/>
      <c r="S118" s="92">
        <f t="shared" ref="S118" si="50">+S117</f>
        <v>44166.666666666664</v>
      </c>
    </row>
    <row r="119" spans="1:19">
      <c r="A119" s="89">
        <f t="shared" si="16"/>
        <v>99</v>
      </c>
      <c r="B119" s="111">
        <f t="shared" si="17"/>
        <v>9028333.3333333135</v>
      </c>
      <c r="C119" s="111">
        <f>+P119+Q119+R119+S119</f>
        <v>44166.666666666664</v>
      </c>
      <c r="D119" s="111">
        <f t="shared" si="18"/>
        <v>9072499.9999999795</v>
      </c>
      <c r="E119" s="128">
        <f t="shared" si="19"/>
        <v>8166666.6666666549</v>
      </c>
      <c r="F119" s="128">
        <f t="shared" si="20"/>
        <v>83333.333333333328</v>
      </c>
      <c r="G119" s="128">
        <f t="shared" si="21"/>
        <v>8249999.9999999879</v>
      </c>
      <c r="H119" s="130">
        <f t="shared" si="22"/>
        <v>861666.66666666081</v>
      </c>
      <c r="I119" s="130">
        <f t="shared" si="15"/>
        <v>-39166.666666666664</v>
      </c>
      <c r="J119" s="130">
        <f t="shared" si="23"/>
        <v>822499.99999999418</v>
      </c>
      <c r="O119">
        <f t="shared" si="24"/>
        <v>99</v>
      </c>
      <c r="P119" s="89"/>
      <c r="Q119" s="89"/>
      <c r="R119" s="89"/>
      <c r="S119" s="92">
        <f t="shared" ref="S119" si="51">+S118</f>
        <v>44166.666666666664</v>
      </c>
    </row>
    <row r="120" spans="1:19">
      <c r="A120" s="89">
        <f t="shared" si="16"/>
        <v>100</v>
      </c>
      <c r="B120" s="111">
        <f t="shared" si="17"/>
        <v>9072499.9999999795</v>
      </c>
      <c r="C120" s="111">
        <f>+P120+Q120+R120+S120</f>
        <v>44166.666666666664</v>
      </c>
      <c r="D120" s="111">
        <f t="shared" si="18"/>
        <v>9116666.6666666456</v>
      </c>
      <c r="E120" s="128">
        <f t="shared" si="19"/>
        <v>8249999.9999999879</v>
      </c>
      <c r="F120" s="128">
        <f t="shared" si="20"/>
        <v>83333.333333333328</v>
      </c>
      <c r="G120" s="128">
        <f t="shared" si="21"/>
        <v>8333333.3333333209</v>
      </c>
      <c r="H120" s="130">
        <f t="shared" si="22"/>
        <v>822499.99999999418</v>
      </c>
      <c r="I120" s="130">
        <f t="shared" si="15"/>
        <v>-39166.666666666664</v>
      </c>
      <c r="J120" s="130">
        <f t="shared" si="23"/>
        <v>783333.33333332755</v>
      </c>
      <c r="O120">
        <f t="shared" si="24"/>
        <v>100</v>
      </c>
      <c r="P120" s="89"/>
      <c r="Q120" s="89"/>
      <c r="R120" s="89"/>
      <c r="S120" s="92">
        <f t="shared" ref="S120" si="52">+S119</f>
        <v>44166.666666666664</v>
      </c>
    </row>
    <row r="121" spans="1:19">
      <c r="A121" s="89">
        <f t="shared" si="16"/>
        <v>101</v>
      </c>
      <c r="B121" s="132">
        <f t="shared" si="17"/>
        <v>9116666.6666666456</v>
      </c>
      <c r="C121" s="133">
        <f>+P121+Q121+R121+S121</f>
        <v>44166.666666666664</v>
      </c>
      <c r="D121" s="133">
        <f t="shared" si="18"/>
        <v>9160833.3333333116</v>
      </c>
      <c r="E121" s="134">
        <f t="shared" si="19"/>
        <v>8333333.3333333209</v>
      </c>
      <c r="F121" s="134">
        <f t="shared" si="20"/>
        <v>83333.333333333328</v>
      </c>
      <c r="G121" s="134">
        <f t="shared" si="21"/>
        <v>8416666.6666666549</v>
      </c>
      <c r="H121" s="135">
        <f t="shared" si="22"/>
        <v>783333.33333332755</v>
      </c>
      <c r="I121" s="135">
        <f t="shared" si="15"/>
        <v>-39166.666666666664</v>
      </c>
      <c r="J121" s="136">
        <f t="shared" si="23"/>
        <v>744166.66666666092</v>
      </c>
      <c r="O121">
        <f t="shared" si="24"/>
        <v>101</v>
      </c>
      <c r="P121" s="89"/>
      <c r="Q121" s="89"/>
      <c r="R121" s="89"/>
      <c r="S121" s="92">
        <f t="shared" ref="S121" si="53">+S120</f>
        <v>44166.666666666664</v>
      </c>
    </row>
    <row r="122" spans="1:19">
      <c r="A122" s="89">
        <f t="shared" si="16"/>
        <v>102</v>
      </c>
      <c r="B122" s="111">
        <f t="shared" si="17"/>
        <v>9160833.3333333116</v>
      </c>
      <c r="C122" s="111">
        <f>+P122+Q122+R122+S122</f>
        <v>44166.666666666664</v>
      </c>
      <c r="D122" s="111">
        <f t="shared" si="18"/>
        <v>9204999.9999999776</v>
      </c>
      <c r="E122" s="128">
        <f t="shared" si="19"/>
        <v>8416666.6666666549</v>
      </c>
      <c r="F122" s="128">
        <f t="shared" si="20"/>
        <v>83333.333333333328</v>
      </c>
      <c r="G122" s="128">
        <f t="shared" si="21"/>
        <v>8499999.9999999888</v>
      </c>
      <c r="H122" s="130">
        <f t="shared" si="22"/>
        <v>744166.66666666092</v>
      </c>
      <c r="I122" s="130">
        <f t="shared" si="15"/>
        <v>-39166.666666666664</v>
      </c>
      <c r="J122" s="130">
        <f t="shared" si="23"/>
        <v>704999.9999999943</v>
      </c>
      <c r="O122">
        <f t="shared" si="24"/>
        <v>102</v>
      </c>
      <c r="P122" s="89"/>
      <c r="Q122" s="89"/>
      <c r="R122" s="89"/>
      <c r="S122" s="92">
        <f t="shared" ref="S122" si="54">+S121</f>
        <v>44166.666666666664</v>
      </c>
    </row>
    <row r="123" spans="1:19">
      <c r="A123" s="89">
        <f t="shared" si="16"/>
        <v>103</v>
      </c>
      <c r="B123" s="111">
        <f t="shared" si="17"/>
        <v>9204999.9999999776</v>
      </c>
      <c r="C123" s="111">
        <f>+P123+Q123+R123+S123</f>
        <v>44166.666666666664</v>
      </c>
      <c r="D123" s="111">
        <f t="shared" si="18"/>
        <v>9249166.6666666437</v>
      </c>
      <c r="E123" s="128">
        <f t="shared" si="19"/>
        <v>8499999.9999999888</v>
      </c>
      <c r="F123" s="128">
        <f t="shared" si="20"/>
        <v>83333.333333333328</v>
      </c>
      <c r="G123" s="128">
        <f t="shared" si="21"/>
        <v>8583333.3333333228</v>
      </c>
      <c r="H123" s="130">
        <f t="shared" si="22"/>
        <v>704999.9999999943</v>
      </c>
      <c r="I123" s="130">
        <f t="shared" si="15"/>
        <v>-39166.666666666664</v>
      </c>
      <c r="J123" s="130">
        <f t="shared" si="23"/>
        <v>665833.33333332767</v>
      </c>
      <c r="O123">
        <f t="shared" si="24"/>
        <v>103</v>
      </c>
      <c r="P123" s="89"/>
      <c r="Q123" s="89"/>
      <c r="R123" s="89"/>
      <c r="S123" s="92">
        <f t="shared" ref="S123" si="55">+S122</f>
        <v>44166.666666666664</v>
      </c>
    </row>
    <row r="124" spans="1:19">
      <c r="A124" s="89">
        <f t="shared" si="16"/>
        <v>104</v>
      </c>
      <c r="B124" s="111">
        <f t="shared" si="17"/>
        <v>9249166.6666666437</v>
      </c>
      <c r="C124" s="111">
        <f>+P124+Q124+R124+S124</f>
        <v>44166.666666666664</v>
      </c>
      <c r="D124" s="111">
        <f t="shared" si="18"/>
        <v>9293333.3333333097</v>
      </c>
      <c r="E124" s="128">
        <f t="shared" si="19"/>
        <v>8583333.3333333228</v>
      </c>
      <c r="F124" s="128">
        <f t="shared" si="20"/>
        <v>83333.333333333328</v>
      </c>
      <c r="G124" s="128">
        <f t="shared" si="21"/>
        <v>8666666.6666666567</v>
      </c>
      <c r="H124" s="130">
        <f t="shared" si="22"/>
        <v>665833.33333332767</v>
      </c>
      <c r="I124" s="130">
        <f t="shared" si="15"/>
        <v>-39166.666666666664</v>
      </c>
      <c r="J124" s="130">
        <f t="shared" si="23"/>
        <v>626666.66666666104</v>
      </c>
      <c r="O124">
        <f t="shared" si="24"/>
        <v>104</v>
      </c>
      <c r="P124" s="89"/>
      <c r="Q124" s="89"/>
      <c r="R124" s="89"/>
      <c r="S124" s="92">
        <f t="shared" ref="S124" si="56">+S123</f>
        <v>44166.666666666664</v>
      </c>
    </row>
    <row r="125" spans="1:19">
      <c r="A125" s="89">
        <f t="shared" si="16"/>
        <v>105</v>
      </c>
      <c r="B125" s="111">
        <f t="shared" si="17"/>
        <v>9293333.3333333097</v>
      </c>
      <c r="C125" s="111">
        <f>+P125+Q125+R125+S125</f>
        <v>44166.666666666664</v>
      </c>
      <c r="D125" s="111">
        <f t="shared" si="18"/>
        <v>9337499.9999999758</v>
      </c>
      <c r="E125" s="128">
        <f t="shared" si="19"/>
        <v>8666666.6666666567</v>
      </c>
      <c r="F125" s="128">
        <f t="shared" si="20"/>
        <v>83333.333333333328</v>
      </c>
      <c r="G125" s="128">
        <f t="shared" si="21"/>
        <v>8749999.9999999907</v>
      </c>
      <c r="H125" s="130">
        <f t="shared" si="22"/>
        <v>626666.66666666104</v>
      </c>
      <c r="I125" s="130">
        <f t="shared" si="15"/>
        <v>-39166.666666666664</v>
      </c>
      <c r="J125" s="130">
        <f t="shared" si="23"/>
        <v>587499.99999999441</v>
      </c>
      <c r="O125">
        <f t="shared" si="24"/>
        <v>105</v>
      </c>
      <c r="P125" s="89"/>
      <c r="Q125" s="89"/>
      <c r="R125" s="89"/>
      <c r="S125" s="92">
        <f t="shared" ref="S125" si="57">+S124</f>
        <v>44166.666666666664</v>
      </c>
    </row>
    <row r="126" spans="1:19">
      <c r="A126" s="89">
        <f t="shared" si="16"/>
        <v>106</v>
      </c>
      <c r="B126" s="111">
        <f t="shared" si="17"/>
        <v>9337499.9999999758</v>
      </c>
      <c r="C126" s="111">
        <f>+P126+Q126+R126+S126</f>
        <v>44166.666666666664</v>
      </c>
      <c r="D126" s="111">
        <f t="shared" si="18"/>
        <v>9381666.6666666418</v>
      </c>
      <c r="E126" s="128">
        <f t="shared" si="19"/>
        <v>8749999.9999999907</v>
      </c>
      <c r="F126" s="128">
        <f t="shared" si="20"/>
        <v>83333.333333333328</v>
      </c>
      <c r="G126" s="128">
        <f t="shared" si="21"/>
        <v>8833333.3333333246</v>
      </c>
      <c r="H126" s="130">
        <f t="shared" si="22"/>
        <v>587499.99999999441</v>
      </c>
      <c r="I126" s="130">
        <f t="shared" si="15"/>
        <v>-39166.666666666664</v>
      </c>
      <c r="J126" s="130">
        <f t="shared" si="23"/>
        <v>548333.33333332778</v>
      </c>
      <c r="O126">
        <f t="shared" si="24"/>
        <v>106</v>
      </c>
      <c r="P126" s="89"/>
      <c r="Q126" s="89"/>
      <c r="R126" s="89"/>
      <c r="S126" s="92">
        <f t="shared" ref="S126" si="58">+S125</f>
        <v>44166.666666666664</v>
      </c>
    </row>
    <row r="127" spans="1:19">
      <c r="A127" s="89">
        <f t="shared" si="16"/>
        <v>107</v>
      </c>
      <c r="B127" s="111">
        <f t="shared" si="17"/>
        <v>9381666.6666666418</v>
      </c>
      <c r="C127" s="111">
        <f>+P127+Q127+R127+S127</f>
        <v>44166.666666666664</v>
      </c>
      <c r="D127" s="111">
        <f t="shared" si="18"/>
        <v>9425833.3333333079</v>
      </c>
      <c r="E127" s="128">
        <f t="shared" si="19"/>
        <v>8833333.3333333246</v>
      </c>
      <c r="F127" s="128">
        <f t="shared" si="20"/>
        <v>83333.333333333328</v>
      </c>
      <c r="G127" s="128">
        <f t="shared" si="21"/>
        <v>8916666.6666666586</v>
      </c>
      <c r="H127" s="130">
        <f t="shared" si="22"/>
        <v>548333.33333332778</v>
      </c>
      <c r="I127" s="130">
        <f t="shared" si="15"/>
        <v>-39166.666666666664</v>
      </c>
      <c r="J127" s="130">
        <f t="shared" si="23"/>
        <v>509166.6666666611</v>
      </c>
      <c r="O127">
        <f t="shared" si="24"/>
        <v>107</v>
      </c>
      <c r="P127" s="89"/>
      <c r="Q127" s="89"/>
      <c r="R127" s="89"/>
      <c r="S127" s="92">
        <f t="shared" ref="S127" si="59">+S126</f>
        <v>44166.666666666664</v>
      </c>
    </row>
    <row r="128" spans="1:19">
      <c r="A128" s="89">
        <f t="shared" si="16"/>
        <v>108</v>
      </c>
      <c r="B128" s="111">
        <f t="shared" si="17"/>
        <v>9425833.3333333079</v>
      </c>
      <c r="C128" s="111">
        <f>+P128+Q128+R128+S128</f>
        <v>44166.666666666664</v>
      </c>
      <c r="D128" s="111">
        <f t="shared" si="18"/>
        <v>9469999.9999999739</v>
      </c>
      <c r="E128" s="128">
        <f t="shared" si="19"/>
        <v>8916666.6666666586</v>
      </c>
      <c r="F128" s="128">
        <f t="shared" si="20"/>
        <v>83333.333333333328</v>
      </c>
      <c r="G128" s="128">
        <f t="shared" si="21"/>
        <v>8999999.9999999925</v>
      </c>
      <c r="H128" s="130">
        <f t="shared" si="22"/>
        <v>509166.6666666611</v>
      </c>
      <c r="I128" s="130">
        <f t="shared" si="15"/>
        <v>-39166.666666666664</v>
      </c>
      <c r="J128" s="130">
        <f t="shared" si="23"/>
        <v>469999.99999999441</v>
      </c>
      <c r="O128">
        <f t="shared" si="24"/>
        <v>108</v>
      </c>
      <c r="P128" s="89"/>
      <c r="Q128" s="89"/>
      <c r="R128" s="89"/>
      <c r="S128" s="92">
        <f t="shared" ref="S128" si="60">+S127</f>
        <v>44166.666666666664</v>
      </c>
    </row>
    <row r="129" spans="1:19">
      <c r="A129" s="89">
        <f t="shared" si="16"/>
        <v>109</v>
      </c>
      <c r="B129" s="111">
        <f t="shared" si="17"/>
        <v>9469999.9999999739</v>
      </c>
      <c r="C129" s="111">
        <f>+P129+Q129+R129+S129</f>
        <v>44166.666666666664</v>
      </c>
      <c r="D129" s="111">
        <f t="shared" si="18"/>
        <v>9514166.66666664</v>
      </c>
      <c r="E129" s="128">
        <f t="shared" si="19"/>
        <v>8999999.9999999925</v>
      </c>
      <c r="F129" s="128">
        <f t="shared" si="20"/>
        <v>83333.333333333328</v>
      </c>
      <c r="G129" s="128">
        <f t="shared" si="21"/>
        <v>9083333.3333333265</v>
      </c>
      <c r="H129" s="130">
        <f t="shared" si="22"/>
        <v>469999.99999999441</v>
      </c>
      <c r="I129" s="130">
        <f t="shared" si="15"/>
        <v>-39166.666666666664</v>
      </c>
      <c r="J129" s="130">
        <f t="shared" si="23"/>
        <v>430833.33333332773</v>
      </c>
      <c r="O129">
        <f t="shared" si="24"/>
        <v>109</v>
      </c>
      <c r="P129" s="89"/>
      <c r="Q129" s="89"/>
      <c r="R129" s="89"/>
      <c r="S129" s="92">
        <f t="shared" ref="S129" si="61">+S128</f>
        <v>44166.666666666664</v>
      </c>
    </row>
    <row r="130" spans="1:19">
      <c r="A130" s="89">
        <f t="shared" si="16"/>
        <v>110</v>
      </c>
      <c r="B130" s="111">
        <f t="shared" si="17"/>
        <v>9514166.66666664</v>
      </c>
      <c r="C130" s="111">
        <f>+P130+Q130+R130+S130</f>
        <v>44166.666666666664</v>
      </c>
      <c r="D130" s="111">
        <f t="shared" si="18"/>
        <v>9558333.333333306</v>
      </c>
      <c r="E130" s="128">
        <f t="shared" si="19"/>
        <v>9083333.3333333265</v>
      </c>
      <c r="F130" s="128">
        <f t="shared" si="20"/>
        <v>83333.333333333328</v>
      </c>
      <c r="G130" s="128">
        <f t="shared" si="21"/>
        <v>9166666.6666666605</v>
      </c>
      <c r="H130" s="130">
        <f t="shared" si="22"/>
        <v>430833.33333332773</v>
      </c>
      <c r="I130" s="130">
        <f t="shared" si="15"/>
        <v>-39166.666666666664</v>
      </c>
      <c r="J130" s="130">
        <f t="shared" si="23"/>
        <v>391666.66666666104</v>
      </c>
      <c r="O130">
        <f t="shared" si="24"/>
        <v>110</v>
      </c>
      <c r="P130" s="89"/>
      <c r="Q130" s="89"/>
      <c r="R130" s="89"/>
      <c r="S130" s="92">
        <f t="shared" ref="S130" si="62">+S129</f>
        <v>44166.666666666664</v>
      </c>
    </row>
    <row r="131" spans="1:19">
      <c r="A131" s="89">
        <f t="shared" si="16"/>
        <v>111</v>
      </c>
      <c r="B131" s="111">
        <f t="shared" si="17"/>
        <v>9558333.333333306</v>
      </c>
      <c r="C131" s="111">
        <f>+P131+Q131+R131+S131</f>
        <v>44166.666666666664</v>
      </c>
      <c r="D131" s="111">
        <f t="shared" si="18"/>
        <v>9602499.9999999721</v>
      </c>
      <c r="E131" s="128">
        <f t="shared" si="19"/>
        <v>9166666.6666666605</v>
      </c>
      <c r="F131" s="128">
        <f t="shared" si="20"/>
        <v>83333.333333333328</v>
      </c>
      <c r="G131" s="128">
        <f t="shared" si="21"/>
        <v>9249999.9999999944</v>
      </c>
      <c r="H131" s="130">
        <f t="shared" si="22"/>
        <v>391666.66666666104</v>
      </c>
      <c r="I131" s="130">
        <f t="shared" si="15"/>
        <v>-39166.666666666664</v>
      </c>
      <c r="J131" s="130">
        <f t="shared" si="23"/>
        <v>352499.99999999435</v>
      </c>
      <c r="O131">
        <f t="shared" si="24"/>
        <v>111</v>
      </c>
      <c r="P131" s="89"/>
      <c r="Q131" s="89"/>
      <c r="R131" s="89"/>
      <c r="S131" s="92">
        <f t="shared" ref="S131" si="63">+S130</f>
        <v>44166.666666666664</v>
      </c>
    </row>
    <row r="132" spans="1:19">
      <c r="A132" s="89">
        <f t="shared" si="16"/>
        <v>112</v>
      </c>
      <c r="B132" s="111">
        <f t="shared" si="17"/>
        <v>9602499.9999999721</v>
      </c>
      <c r="C132" s="111">
        <f>+P132+Q132+R132+S132</f>
        <v>44166.666666666664</v>
      </c>
      <c r="D132" s="111">
        <f t="shared" si="18"/>
        <v>9646666.6666666381</v>
      </c>
      <c r="E132" s="128">
        <f t="shared" si="19"/>
        <v>9249999.9999999944</v>
      </c>
      <c r="F132" s="128">
        <f t="shared" si="20"/>
        <v>83333.333333333328</v>
      </c>
      <c r="G132" s="128">
        <f t="shared" si="21"/>
        <v>9333333.3333333284</v>
      </c>
      <c r="H132" s="130">
        <f t="shared" si="22"/>
        <v>352499.99999999435</v>
      </c>
      <c r="I132" s="130">
        <f t="shared" si="15"/>
        <v>-39166.666666666664</v>
      </c>
      <c r="J132" s="130">
        <f t="shared" si="23"/>
        <v>313333.33333332767</v>
      </c>
      <c r="O132">
        <f t="shared" si="24"/>
        <v>112</v>
      </c>
      <c r="P132" s="89"/>
      <c r="Q132" s="89"/>
      <c r="R132" s="89"/>
      <c r="S132" s="92">
        <f t="shared" ref="S132" si="64">+S131</f>
        <v>44166.666666666664</v>
      </c>
    </row>
    <row r="133" spans="1:19">
      <c r="A133" s="89">
        <f t="shared" si="16"/>
        <v>113</v>
      </c>
      <c r="B133" s="132">
        <f t="shared" si="17"/>
        <v>9646666.6666666381</v>
      </c>
      <c r="C133" s="133">
        <f>+P133+Q133+R133+S133</f>
        <v>44166.666666666664</v>
      </c>
      <c r="D133" s="133">
        <f t="shared" si="18"/>
        <v>9690833.3333333042</v>
      </c>
      <c r="E133" s="134">
        <f t="shared" si="19"/>
        <v>9333333.3333333284</v>
      </c>
      <c r="F133" s="134">
        <f t="shared" si="20"/>
        <v>83333.333333333328</v>
      </c>
      <c r="G133" s="134">
        <f t="shared" si="21"/>
        <v>9416666.6666666623</v>
      </c>
      <c r="H133" s="135">
        <f t="shared" si="22"/>
        <v>313333.33333332767</v>
      </c>
      <c r="I133" s="135">
        <f t="shared" si="15"/>
        <v>-39166.666666666664</v>
      </c>
      <c r="J133" s="136">
        <f t="shared" si="23"/>
        <v>274166.66666666098</v>
      </c>
      <c r="O133">
        <f t="shared" si="24"/>
        <v>113</v>
      </c>
      <c r="P133" s="89"/>
      <c r="Q133" s="89"/>
      <c r="R133" s="89"/>
      <c r="S133" s="92">
        <f t="shared" ref="S133" si="65">+S132</f>
        <v>44166.666666666664</v>
      </c>
    </row>
    <row r="134" spans="1:19">
      <c r="A134" s="89">
        <f t="shared" si="16"/>
        <v>114</v>
      </c>
      <c r="B134" s="111">
        <f t="shared" si="17"/>
        <v>9690833.3333333042</v>
      </c>
      <c r="C134" s="111">
        <f>+P134+Q134+R134+S134</f>
        <v>44166.666666666664</v>
      </c>
      <c r="D134" s="111">
        <f t="shared" si="18"/>
        <v>9734999.9999999702</v>
      </c>
      <c r="E134" s="128">
        <f t="shared" si="19"/>
        <v>9416666.6666666623</v>
      </c>
      <c r="F134" s="128">
        <f t="shared" si="20"/>
        <v>83333.333333333328</v>
      </c>
      <c r="G134" s="128">
        <f t="shared" si="21"/>
        <v>9499999.9999999963</v>
      </c>
      <c r="H134" s="130">
        <f t="shared" si="22"/>
        <v>274166.66666666098</v>
      </c>
      <c r="I134" s="130">
        <f t="shared" si="15"/>
        <v>-39166.666666666664</v>
      </c>
      <c r="J134" s="130">
        <f t="shared" si="23"/>
        <v>234999.99999999432</v>
      </c>
      <c r="O134">
        <f t="shared" si="24"/>
        <v>114</v>
      </c>
      <c r="P134" s="89"/>
      <c r="Q134" s="89"/>
      <c r="R134" s="89"/>
      <c r="S134" s="92">
        <f t="shared" ref="S134" si="66">+S133</f>
        <v>44166.666666666664</v>
      </c>
    </row>
    <row r="135" spans="1:19">
      <c r="A135" s="89">
        <f t="shared" si="16"/>
        <v>115</v>
      </c>
      <c r="B135" s="111">
        <f t="shared" si="17"/>
        <v>9734999.9999999702</v>
      </c>
      <c r="C135" s="111">
        <f>+P135+Q135+R135+S135</f>
        <v>44166.666666666664</v>
      </c>
      <c r="D135" s="111">
        <f t="shared" si="18"/>
        <v>9779166.6666666362</v>
      </c>
      <c r="E135" s="128">
        <f t="shared" si="19"/>
        <v>9499999.9999999963</v>
      </c>
      <c r="F135" s="128">
        <f t="shared" si="20"/>
        <v>83333.333333333328</v>
      </c>
      <c r="G135" s="128">
        <f t="shared" si="21"/>
        <v>9583333.3333333302</v>
      </c>
      <c r="H135" s="130">
        <f t="shared" si="22"/>
        <v>234999.99999999432</v>
      </c>
      <c r="I135" s="130">
        <f t="shared" si="15"/>
        <v>-39166.666666666664</v>
      </c>
      <c r="J135" s="130">
        <f t="shared" si="23"/>
        <v>195833.33333332767</v>
      </c>
      <c r="O135">
        <f t="shared" si="24"/>
        <v>115</v>
      </c>
      <c r="P135" s="89"/>
      <c r="Q135" s="89"/>
      <c r="R135" s="89"/>
      <c r="S135" s="92">
        <f t="shared" ref="S135" si="67">+S134</f>
        <v>44166.666666666664</v>
      </c>
    </row>
    <row r="136" spans="1:19">
      <c r="A136" s="89">
        <f t="shared" si="16"/>
        <v>116</v>
      </c>
      <c r="B136" s="111">
        <f t="shared" si="17"/>
        <v>9779166.6666666362</v>
      </c>
      <c r="C136" s="111">
        <f>+P136+Q136+R136+S136</f>
        <v>44166.666666666664</v>
      </c>
      <c r="D136" s="111">
        <f t="shared" si="18"/>
        <v>9823333.3333333023</v>
      </c>
      <c r="E136" s="128">
        <f t="shared" si="19"/>
        <v>9583333.3333333302</v>
      </c>
      <c r="F136" s="128">
        <f t="shared" si="20"/>
        <v>83333.333333333328</v>
      </c>
      <c r="G136" s="128">
        <f t="shared" si="21"/>
        <v>9666666.6666666642</v>
      </c>
      <c r="H136" s="130">
        <f t="shared" si="22"/>
        <v>195833.33333332767</v>
      </c>
      <c r="I136" s="130">
        <f t="shared" si="15"/>
        <v>-39166.666666666664</v>
      </c>
      <c r="J136" s="130">
        <f t="shared" si="23"/>
        <v>156666.66666666101</v>
      </c>
      <c r="O136">
        <f t="shared" si="24"/>
        <v>116</v>
      </c>
      <c r="P136" s="89"/>
      <c r="Q136" s="89"/>
      <c r="R136" s="89"/>
      <c r="S136" s="92">
        <f t="shared" ref="S136" si="68">+S135</f>
        <v>44166.666666666664</v>
      </c>
    </row>
    <row r="137" spans="1:19">
      <c r="A137" s="89">
        <f t="shared" si="16"/>
        <v>117</v>
      </c>
      <c r="B137" s="111">
        <f t="shared" si="17"/>
        <v>9823333.3333333023</v>
      </c>
      <c r="C137" s="111">
        <f>+P137+Q137+R137+S137</f>
        <v>44166.666666666664</v>
      </c>
      <c r="D137" s="111">
        <f t="shared" si="18"/>
        <v>9867499.9999999683</v>
      </c>
      <c r="E137" s="128">
        <f t="shared" si="19"/>
        <v>9666666.6666666642</v>
      </c>
      <c r="F137" s="128">
        <f t="shared" si="20"/>
        <v>83333.333333333328</v>
      </c>
      <c r="G137" s="128">
        <f t="shared" si="21"/>
        <v>9749999.9999999981</v>
      </c>
      <c r="H137" s="130">
        <f t="shared" si="22"/>
        <v>156666.66666666101</v>
      </c>
      <c r="I137" s="130">
        <f t="shared" si="15"/>
        <v>-39166.666666666664</v>
      </c>
      <c r="J137" s="130">
        <f t="shared" si="23"/>
        <v>117499.99999999435</v>
      </c>
      <c r="O137">
        <f t="shared" si="24"/>
        <v>117</v>
      </c>
      <c r="P137" s="89"/>
      <c r="Q137" s="89"/>
      <c r="R137" s="89"/>
      <c r="S137" s="92">
        <f t="shared" ref="S137" si="69">+S136</f>
        <v>44166.666666666664</v>
      </c>
    </row>
    <row r="138" spans="1:19">
      <c r="A138" s="89">
        <f t="shared" si="16"/>
        <v>118</v>
      </c>
      <c r="B138" s="111">
        <f t="shared" si="17"/>
        <v>9867499.9999999683</v>
      </c>
      <c r="C138" s="111">
        <f>+P138+Q138+R138+S138</f>
        <v>44166.666666666664</v>
      </c>
      <c r="D138" s="111">
        <f t="shared" si="18"/>
        <v>9911666.6666666344</v>
      </c>
      <c r="E138" s="128">
        <f t="shared" si="19"/>
        <v>9749999.9999999981</v>
      </c>
      <c r="F138" s="128">
        <f t="shared" si="20"/>
        <v>83333.333333333328</v>
      </c>
      <c r="G138" s="128">
        <f t="shared" si="21"/>
        <v>9833333.3333333321</v>
      </c>
      <c r="H138" s="130">
        <f t="shared" si="22"/>
        <v>117499.99999999435</v>
      </c>
      <c r="I138" s="130">
        <f t="shared" si="15"/>
        <v>-39166.666666666664</v>
      </c>
      <c r="J138" s="130">
        <f t="shared" si="23"/>
        <v>78333.333333327697</v>
      </c>
      <c r="O138">
        <f t="shared" si="24"/>
        <v>118</v>
      </c>
      <c r="P138" s="89"/>
      <c r="Q138" s="89"/>
      <c r="R138" s="89"/>
      <c r="S138" s="92">
        <f t="shared" ref="S138" si="70">+S137</f>
        <v>44166.666666666664</v>
      </c>
    </row>
    <row r="139" spans="1:19">
      <c r="A139" s="89">
        <f t="shared" si="16"/>
        <v>119</v>
      </c>
      <c r="B139" s="111">
        <f t="shared" si="17"/>
        <v>9911666.6666666344</v>
      </c>
      <c r="C139" s="111">
        <f>+P139+Q139+R139+S139</f>
        <v>44166.666666666664</v>
      </c>
      <c r="D139" s="111">
        <f t="shared" si="18"/>
        <v>9955833.3333333004</v>
      </c>
      <c r="E139" s="128">
        <f t="shared" si="19"/>
        <v>9833333.3333333321</v>
      </c>
      <c r="F139" s="128">
        <f t="shared" si="20"/>
        <v>83333.333333333328</v>
      </c>
      <c r="G139" s="128">
        <f t="shared" si="21"/>
        <v>9916666.666666666</v>
      </c>
      <c r="H139" s="130">
        <f t="shared" si="22"/>
        <v>78333.333333327697</v>
      </c>
      <c r="I139" s="130">
        <f t="shared" si="15"/>
        <v>-39166.666666666664</v>
      </c>
      <c r="J139" s="130">
        <f t="shared" si="23"/>
        <v>39166.666666661033</v>
      </c>
      <c r="O139">
        <f t="shared" si="24"/>
        <v>119</v>
      </c>
      <c r="P139" s="89"/>
      <c r="Q139" s="89"/>
      <c r="R139" s="89"/>
      <c r="S139" s="92">
        <f t="shared" ref="S139" si="71">+S138</f>
        <v>44166.666666666664</v>
      </c>
    </row>
    <row r="140" spans="1:19">
      <c r="A140" s="89">
        <f t="shared" si="16"/>
        <v>120</v>
      </c>
      <c r="B140" s="132">
        <f t="shared" si="17"/>
        <v>9955833.3333333004</v>
      </c>
      <c r="C140" s="133">
        <f>+P140+Q140+R140+S140</f>
        <v>44166.666666666664</v>
      </c>
      <c r="D140" s="151">
        <f t="shared" si="18"/>
        <v>9999999.9999999665</v>
      </c>
      <c r="E140" s="134">
        <f t="shared" si="19"/>
        <v>9916666.666666666</v>
      </c>
      <c r="F140" s="134">
        <f t="shared" si="20"/>
        <v>83333.333333333328</v>
      </c>
      <c r="G140" s="152">
        <f t="shared" si="21"/>
        <v>10000000</v>
      </c>
      <c r="H140" s="135">
        <f t="shared" si="22"/>
        <v>39166.666666661033</v>
      </c>
      <c r="I140" s="135">
        <f t="shared" si="15"/>
        <v>-39166.666666666664</v>
      </c>
      <c r="J140" s="136">
        <f t="shared" si="23"/>
        <v>-5.6315911933779716E-9</v>
      </c>
      <c r="O140">
        <f t="shared" si="24"/>
        <v>120</v>
      </c>
      <c r="P140" s="89"/>
      <c r="Q140" s="89"/>
      <c r="R140" s="89"/>
      <c r="S140" s="92">
        <f t="shared" ref="S140" si="72">+S139</f>
        <v>44166.666666666664</v>
      </c>
    </row>
    <row r="144" spans="1:19" ht="15">
      <c r="B144" s="106" t="s">
        <v>88</v>
      </c>
      <c r="C144" s="107"/>
      <c r="D144" s="107"/>
      <c r="E144" s="107"/>
      <c r="F144" s="107"/>
      <c r="G144" s="107"/>
      <c r="H144" s="107"/>
      <c r="I144" s="108">
        <v>0.3</v>
      </c>
    </row>
    <row r="145" spans="2:11">
      <c r="D145" s="99" t="s">
        <v>144</v>
      </c>
      <c r="E145" s="99" t="s">
        <v>144</v>
      </c>
      <c r="F145" s="99"/>
      <c r="G145" s="99" t="s">
        <v>116</v>
      </c>
      <c r="H145" s="99" t="s">
        <v>148</v>
      </c>
      <c r="I145" s="99"/>
    </row>
    <row r="146" spans="2:11">
      <c r="D146" s="99" t="s">
        <v>147</v>
      </c>
      <c r="E146" s="99" t="s">
        <v>147</v>
      </c>
      <c r="F146" s="99" t="s">
        <v>24</v>
      </c>
      <c r="G146" s="99" t="s">
        <v>148</v>
      </c>
      <c r="H146" s="99" t="s">
        <v>37</v>
      </c>
      <c r="I146" s="99"/>
    </row>
    <row r="147" spans="2:11">
      <c r="D147" s="99" t="s">
        <v>145</v>
      </c>
      <c r="E147" s="99" t="s">
        <v>22</v>
      </c>
      <c r="F147" s="99" t="s">
        <v>146</v>
      </c>
      <c r="G147" s="99" t="s">
        <v>37</v>
      </c>
      <c r="H147" s="99" t="s">
        <v>149</v>
      </c>
      <c r="I147" s="99"/>
    </row>
    <row r="148" spans="2:11">
      <c r="B148" s="159" t="s">
        <v>16</v>
      </c>
      <c r="C148" s="112"/>
      <c r="D148" s="113">
        <f>+D25</f>
        <v>609722.22222222225</v>
      </c>
      <c r="E148" s="113">
        <f>+G25</f>
        <v>416666.66666666663</v>
      </c>
      <c r="F148" s="113">
        <f>+D148-E148</f>
        <v>193055.55555555562</v>
      </c>
      <c r="G148" s="160">
        <f>+F148*$I$144</f>
        <v>57916.666666666686</v>
      </c>
      <c r="H148" s="160">
        <f>+G148</f>
        <v>57916.666666666686</v>
      </c>
      <c r="J148" s="92"/>
      <c r="K148" s="92"/>
    </row>
    <row r="149" spans="2:11">
      <c r="B149" s="88" t="s">
        <v>17</v>
      </c>
      <c r="D149" s="92">
        <f>+D37</f>
        <v>2073055.5555555562</v>
      </c>
      <c r="E149" s="92">
        <f>+G37</f>
        <v>1416666.6666666665</v>
      </c>
      <c r="F149" s="92">
        <f>+D149-E149</f>
        <v>656388.88888888969</v>
      </c>
      <c r="G149" s="92">
        <f>+F149*$I$144</f>
        <v>196916.66666666689</v>
      </c>
      <c r="H149" s="92">
        <f>+G149-G148</f>
        <v>139000.0000000002</v>
      </c>
      <c r="J149" s="92"/>
      <c r="K149" s="92"/>
    </row>
    <row r="150" spans="2:11">
      <c r="B150" s="88" t="s">
        <v>18</v>
      </c>
      <c r="D150" s="92">
        <f>+D49</f>
        <v>3536388.8888888899</v>
      </c>
      <c r="E150" s="92">
        <f>+G49</f>
        <v>2416666.6666666665</v>
      </c>
      <c r="F150" s="92">
        <f>+D150-E150</f>
        <v>1119722.2222222234</v>
      </c>
      <c r="G150" s="92">
        <f>+F150*$I$144</f>
        <v>335916.66666666704</v>
      </c>
      <c r="H150" s="92">
        <f>+G150-G149</f>
        <v>139000.00000000015</v>
      </c>
      <c r="J150" s="92"/>
      <c r="K150" s="92"/>
    </row>
    <row r="151" spans="2:11">
      <c r="B151" s="88" t="s">
        <v>19</v>
      </c>
      <c r="D151" s="92">
        <f>+D61</f>
        <v>4999722.2222222211</v>
      </c>
      <c r="E151" s="92">
        <f>+G61</f>
        <v>3416666.6666666684</v>
      </c>
      <c r="F151" s="92">
        <f>+D151-E151</f>
        <v>1583055.5555555527</v>
      </c>
      <c r="G151" s="92">
        <f>+F151*$I$144</f>
        <v>474916.66666666581</v>
      </c>
      <c r="H151" s="92">
        <f>+G151-G150</f>
        <v>138999.99999999878</v>
      </c>
      <c r="J151" s="92"/>
      <c r="K151" s="92"/>
    </row>
    <row r="152" spans="2:11">
      <c r="B152" s="88" t="s">
        <v>31</v>
      </c>
      <c r="D152" s="92">
        <f>+D73</f>
        <v>6338055.5555555495</v>
      </c>
      <c r="E152" s="92">
        <f>+G73</f>
        <v>4416666.6666666688</v>
      </c>
      <c r="F152" s="92">
        <f>+D152-E152</f>
        <v>1921388.8888888806</v>
      </c>
      <c r="G152" s="92">
        <f>+F152*$I$144</f>
        <v>576416.66666666418</v>
      </c>
      <c r="H152" s="92">
        <f>+G152-G151</f>
        <v>101499.99999999837</v>
      </c>
      <c r="J152" s="92"/>
      <c r="K152" s="92"/>
    </row>
    <row r="153" spans="2:11">
      <c r="B153" s="88" t="s">
        <v>138</v>
      </c>
      <c r="D153" s="92">
        <f>+D85</f>
        <v>7376388.8888888778</v>
      </c>
      <c r="E153" s="92">
        <f>+G85</f>
        <v>5416666.6666666651</v>
      </c>
      <c r="F153" s="92">
        <f>+D153-E153</f>
        <v>1959722.2222222127</v>
      </c>
      <c r="G153" s="92">
        <f>+F153*$I$144</f>
        <v>587916.66666666383</v>
      </c>
      <c r="H153" s="92">
        <f>+G153-G152</f>
        <v>11499.999999999651</v>
      </c>
      <c r="J153" s="92"/>
      <c r="K153" s="92"/>
    </row>
    <row r="154" spans="2:11">
      <c r="B154" s="88" t="s">
        <v>139</v>
      </c>
      <c r="D154" s="92">
        <f>+D97</f>
        <v>8100833.3333333209</v>
      </c>
      <c r="E154" s="92">
        <f>+G97</f>
        <v>6416666.6666666614</v>
      </c>
      <c r="F154" s="92">
        <f>+D154-E154</f>
        <v>1684166.6666666595</v>
      </c>
      <c r="G154" s="92">
        <f>+F154*$I$144</f>
        <v>505249.99999999785</v>
      </c>
      <c r="H154" s="92">
        <f>+G154-G153</f>
        <v>-82666.666666665988</v>
      </c>
      <c r="J154" s="92"/>
      <c r="K154" s="92"/>
    </row>
    <row r="155" spans="2:11">
      <c r="B155" s="88" t="s">
        <v>140</v>
      </c>
      <c r="D155" s="92">
        <f>+D109</f>
        <v>8630833.3333333191</v>
      </c>
      <c r="E155" s="92">
        <f>+G109</f>
        <v>7416666.6666666577</v>
      </c>
      <c r="F155" s="92">
        <f>+D155-E155</f>
        <v>1214166.6666666614</v>
      </c>
      <c r="G155" s="92">
        <f>+F155*$I$144</f>
        <v>364249.99999999843</v>
      </c>
      <c r="H155" s="92">
        <f>+G155-G154</f>
        <v>-140999.99999999942</v>
      </c>
      <c r="J155" s="92"/>
      <c r="K155" s="92"/>
    </row>
    <row r="156" spans="2:11">
      <c r="B156" s="88" t="s">
        <v>141</v>
      </c>
      <c r="C156" s="88"/>
      <c r="D156" s="92">
        <f>+D121</f>
        <v>9160833.3333333116</v>
      </c>
      <c r="E156" s="92">
        <f>+G121</f>
        <v>8416666.6666666549</v>
      </c>
      <c r="F156" s="92">
        <f>+D156-E156</f>
        <v>744166.66666665673</v>
      </c>
      <c r="G156" s="92">
        <f>+F156*$I$144</f>
        <v>223249.999999997</v>
      </c>
      <c r="H156" s="92">
        <f>+G156-G155</f>
        <v>-141000.00000000143</v>
      </c>
      <c r="J156" s="92"/>
      <c r="K156" s="92"/>
    </row>
    <row r="157" spans="2:11">
      <c r="B157" s="88" t="s">
        <v>142</v>
      </c>
      <c r="D157" s="92">
        <f>+D133</f>
        <v>9690833.3333333042</v>
      </c>
      <c r="E157" s="92">
        <f>+G133</f>
        <v>9416666.6666666623</v>
      </c>
      <c r="F157" s="92">
        <f>+D157-E157</f>
        <v>274166.66666664183</v>
      </c>
      <c r="G157" s="92">
        <f>+F157*$I$144</f>
        <v>82249.999999992549</v>
      </c>
      <c r="H157" s="92">
        <f>+G157-G156</f>
        <v>-141000.00000000445</v>
      </c>
      <c r="J157" s="92"/>
      <c r="K157" s="92"/>
    </row>
    <row r="158" spans="2:11">
      <c r="B158" s="88" t="s">
        <v>143</v>
      </c>
      <c r="D158" s="92">
        <f>+D140</f>
        <v>9999999.9999999665</v>
      </c>
      <c r="E158" s="92">
        <f>+G140</f>
        <v>10000000</v>
      </c>
      <c r="F158" s="92">
        <f>+D158-E158</f>
        <v>-3.3527612686157227E-8</v>
      </c>
      <c r="G158" s="92">
        <f>+F158*$I$144</f>
        <v>-1.0058283805847167E-8</v>
      </c>
      <c r="H158" s="92">
        <f>+G158-G157</f>
        <v>-82250.000000002605</v>
      </c>
      <c r="J158" s="92"/>
      <c r="K158" s="92"/>
    </row>
    <row r="159" spans="2:11" ht="15" thickBot="1">
      <c r="B159" s="88"/>
      <c r="D159" s="92"/>
      <c r="E159" s="92"/>
      <c r="F159" s="92"/>
      <c r="G159" s="92"/>
      <c r="H159" s="92"/>
      <c r="I159" s="92"/>
    </row>
    <row r="160" spans="2:11" ht="15" thickBot="1">
      <c r="B160" s="154"/>
      <c r="C160" s="155"/>
      <c r="D160" s="156" t="s">
        <v>49</v>
      </c>
      <c r="E160" s="156" t="s">
        <v>50</v>
      </c>
      <c r="F160" s="156"/>
      <c r="G160" s="157" t="s">
        <v>150</v>
      </c>
    </row>
    <row r="161" spans="2:7">
      <c r="B161" s="110" t="s">
        <v>94</v>
      </c>
      <c r="C161" s="110"/>
      <c r="D161" s="111">
        <f>+H148</f>
        <v>57916.666666666686</v>
      </c>
      <c r="E161" s="110"/>
      <c r="F161" s="110"/>
      <c r="G161" s="92">
        <f>+D161</f>
        <v>57916.666666666686</v>
      </c>
    </row>
    <row r="162" spans="2:7">
      <c r="B162" s="110" t="s">
        <v>47</v>
      </c>
      <c r="C162" s="110"/>
      <c r="D162" s="110"/>
      <c r="E162" s="111">
        <f>+D161</f>
        <v>57916.666666666686</v>
      </c>
      <c r="F162" s="111"/>
    </row>
    <row r="163" spans="2:7">
      <c r="B163" s="112" t="s">
        <v>94</v>
      </c>
      <c r="C163" s="112"/>
      <c r="D163" s="113">
        <f>+H149</f>
        <v>139000.0000000002</v>
      </c>
      <c r="E163" s="112"/>
      <c r="F163" s="112"/>
      <c r="G163" s="92">
        <f>+D163+G161</f>
        <v>196916.66666666689</v>
      </c>
    </row>
    <row r="164" spans="2:7">
      <c r="B164" s="112" t="s">
        <v>47</v>
      </c>
      <c r="C164" s="112"/>
      <c r="D164" s="112"/>
      <c r="E164" s="113">
        <f>+D163</f>
        <v>139000.0000000002</v>
      </c>
      <c r="F164" s="113"/>
    </row>
    <row r="165" spans="2:7">
      <c r="B165" s="110" t="s">
        <v>94</v>
      </c>
      <c r="C165" s="110"/>
      <c r="D165" s="111">
        <f>+H150</f>
        <v>139000.00000000015</v>
      </c>
      <c r="E165" s="110"/>
      <c r="F165" s="110"/>
      <c r="G165" s="92">
        <f>+G163+D165</f>
        <v>335916.66666666704</v>
      </c>
    </row>
    <row r="166" spans="2:7">
      <c r="B166" s="110" t="s">
        <v>47</v>
      </c>
      <c r="C166" s="110"/>
      <c r="D166" s="110"/>
      <c r="E166" s="111">
        <f>+D165</f>
        <v>139000.00000000015</v>
      </c>
      <c r="F166" s="111"/>
    </row>
    <row r="167" spans="2:7">
      <c r="B167" s="112" t="s">
        <v>94</v>
      </c>
      <c r="C167" s="112"/>
      <c r="D167" s="113">
        <f>+H151</f>
        <v>138999.99999999878</v>
      </c>
      <c r="E167" s="113"/>
      <c r="F167" s="113"/>
      <c r="G167" s="92">
        <f>+D167+G165</f>
        <v>474916.66666666581</v>
      </c>
    </row>
    <row r="168" spans="2:7">
      <c r="B168" s="112" t="s">
        <v>47</v>
      </c>
      <c r="C168" s="112"/>
      <c r="D168" s="113"/>
      <c r="E168" s="113">
        <f>+D167</f>
        <v>138999.99999999878</v>
      </c>
      <c r="F168" s="113"/>
    </row>
    <row r="169" spans="2:7">
      <c r="B169" s="110" t="s">
        <v>94</v>
      </c>
      <c r="C169" s="110"/>
      <c r="D169" s="111">
        <f>+H152</f>
        <v>101499.99999999837</v>
      </c>
      <c r="E169" s="111"/>
      <c r="F169" s="111"/>
      <c r="G169" s="92">
        <f>+D169+G167</f>
        <v>576416.66666666418</v>
      </c>
    </row>
    <row r="170" spans="2:7">
      <c r="B170" s="110" t="s">
        <v>47</v>
      </c>
      <c r="C170" s="110"/>
      <c r="D170" s="111"/>
      <c r="E170" s="111">
        <f>+D169</f>
        <v>101499.99999999837</v>
      </c>
      <c r="F170" s="111"/>
    </row>
    <row r="171" spans="2:7">
      <c r="B171" s="112" t="s">
        <v>94</v>
      </c>
      <c r="C171" s="112"/>
      <c r="D171" s="113">
        <f>+H153</f>
        <v>11499.999999999651</v>
      </c>
      <c r="E171" s="113"/>
      <c r="F171" s="113"/>
      <c r="G171" s="92">
        <f>+D171+G169</f>
        <v>587916.66666666383</v>
      </c>
    </row>
    <row r="172" spans="2:7">
      <c r="B172" s="112" t="s">
        <v>47</v>
      </c>
      <c r="C172" s="112"/>
      <c r="D172" s="113"/>
      <c r="E172" s="113">
        <f>+D171</f>
        <v>11499.999999999651</v>
      </c>
      <c r="F172" s="113"/>
    </row>
    <row r="173" spans="2:7">
      <c r="B173" s="110" t="s">
        <v>94</v>
      </c>
      <c r="C173" s="110"/>
      <c r="D173" s="111"/>
      <c r="E173" s="111">
        <f>-H154</f>
        <v>82666.666666665988</v>
      </c>
      <c r="F173" s="111"/>
      <c r="G173" s="92">
        <f>+G171-E173</f>
        <v>505249.99999999785</v>
      </c>
    </row>
    <row r="174" spans="2:7">
      <c r="B174" s="110" t="s">
        <v>47</v>
      </c>
      <c r="C174" s="110"/>
      <c r="D174" s="111">
        <f>+E173</f>
        <v>82666.666666665988</v>
      </c>
      <c r="E174" s="111"/>
      <c r="F174" s="111"/>
    </row>
    <row r="175" spans="2:7">
      <c r="B175" s="112" t="s">
        <v>94</v>
      </c>
      <c r="C175" s="112"/>
      <c r="D175" s="113"/>
      <c r="E175" s="113">
        <f>-H155</f>
        <v>140999.99999999942</v>
      </c>
      <c r="F175" s="113"/>
      <c r="G175" s="92">
        <f>+G173-E175</f>
        <v>364249.99999999843</v>
      </c>
    </row>
    <row r="176" spans="2:7">
      <c r="B176" s="112" t="s">
        <v>47</v>
      </c>
      <c r="C176" s="112"/>
      <c r="D176" s="113">
        <f>+E175</f>
        <v>140999.99999999942</v>
      </c>
      <c r="E176" s="113"/>
      <c r="F176" s="113"/>
    </row>
    <row r="177" spans="1:14">
      <c r="B177" s="110" t="s">
        <v>94</v>
      </c>
      <c r="C177" s="110"/>
      <c r="D177" s="111"/>
      <c r="E177" s="111">
        <f>-H156</f>
        <v>141000.00000000143</v>
      </c>
      <c r="F177" s="111"/>
      <c r="G177" s="92">
        <f>+G175-E177</f>
        <v>223249.999999997</v>
      </c>
    </row>
    <row r="178" spans="1:14">
      <c r="B178" s="110" t="s">
        <v>47</v>
      </c>
      <c r="C178" s="110"/>
      <c r="D178" s="111">
        <f>+E177</f>
        <v>141000.00000000143</v>
      </c>
      <c r="E178" s="111"/>
      <c r="F178" s="111"/>
    </row>
    <row r="179" spans="1:14">
      <c r="B179" s="112" t="s">
        <v>94</v>
      </c>
      <c r="C179" s="112"/>
      <c r="D179" s="113"/>
      <c r="E179" s="113">
        <f>-H157</f>
        <v>141000.00000000445</v>
      </c>
      <c r="F179" s="113"/>
      <c r="G179" s="92">
        <f>+G177-E179</f>
        <v>82249.999999992549</v>
      </c>
    </row>
    <row r="180" spans="1:14">
      <c r="B180" s="112" t="s">
        <v>47</v>
      </c>
      <c r="C180" s="112"/>
      <c r="D180" s="113">
        <f>+E179</f>
        <v>141000.00000000445</v>
      </c>
      <c r="E180" s="113"/>
      <c r="F180" s="113"/>
    </row>
    <row r="181" spans="1:14">
      <c r="B181" s="110" t="s">
        <v>94</v>
      </c>
      <c r="C181" s="110"/>
      <c r="D181" s="111"/>
      <c r="E181" s="111">
        <f>-H158</f>
        <v>82250.000000002605</v>
      </c>
      <c r="F181" s="111"/>
      <c r="G181" s="92">
        <f>+G179-E181</f>
        <v>-1.0055373422801495E-8</v>
      </c>
    </row>
    <row r="182" spans="1:14">
      <c r="B182" s="110" t="s">
        <v>47</v>
      </c>
      <c r="C182" s="110"/>
      <c r="D182" s="111">
        <f>+E181</f>
        <v>82250.000000002605</v>
      </c>
      <c r="E182" s="111"/>
      <c r="F182" s="111"/>
    </row>
    <row r="185" spans="1:14" ht="15">
      <c r="B185" s="106" t="s">
        <v>88</v>
      </c>
      <c r="C185" s="107"/>
      <c r="D185" s="107"/>
      <c r="E185" s="107"/>
      <c r="F185" s="107"/>
      <c r="G185" s="107"/>
      <c r="H185" s="107"/>
      <c r="I185" s="108">
        <v>0.3</v>
      </c>
      <c r="J185" s="107"/>
      <c r="K185" s="107"/>
      <c r="L185" s="107"/>
      <c r="M185" s="107"/>
      <c r="N185" s="107"/>
    </row>
    <row r="186" spans="1:14">
      <c r="B186" s="114" t="s">
        <v>95</v>
      </c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</row>
    <row r="187" spans="1:14">
      <c r="B187" s="115"/>
      <c r="C187" s="115"/>
      <c r="D187" s="116" t="s">
        <v>16</v>
      </c>
      <c r="E187" s="116" t="s">
        <v>17</v>
      </c>
      <c r="F187" s="116" t="s">
        <v>18</v>
      </c>
      <c r="G187" s="116" t="s">
        <v>19</v>
      </c>
      <c r="H187" s="116" t="s">
        <v>31</v>
      </c>
      <c r="I187" s="116" t="s">
        <v>138</v>
      </c>
      <c r="J187" s="116" t="s">
        <v>139</v>
      </c>
      <c r="K187" s="116" t="s">
        <v>140</v>
      </c>
      <c r="L187" s="116" t="s">
        <v>141</v>
      </c>
      <c r="M187" s="116" t="s">
        <v>142</v>
      </c>
      <c r="N187" s="116" t="s">
        <v>143</v>
      </c>
    </row>
    <row r="188" spans="1:14">
      <c r="B188" s="115"/>
      <c r="C188" s="115"/>
      <c r="D188" s="116" t="s">
        <v>97</v>
      </c>
      <c r="E188" s="116" t="s">
        <v>97</v>
      </c>
      <c r="F188" s="116" t="s">
        <v>97</v>
      </c>
      <c r="G188" s="116" t="s">
        <v>97</v>
      </c>
      <c r="H188" s="116" t="s">
        <v>97</v>
      </c>
      <c r="I188" s="116" t="s">
        <v>97</v>
      </c>
      <c r="J188" s="116" t="s">
        <v>97</v>
      </c>
      <c r="K188" s="116" t="s">
        <v>97</v>
      </c>
      <c r="L188" s="116" t="s">
        <v>97</v>
      </c>
      <c r="M188" s="116" t="s">
        <v>97</v>
      </c>
      <c r="N188" s="116" t="s">
        <v>97</v>
      </c>
    </row>
    <row r="189" spans="1:14">
      <c r="A189" s="88"/>
      <c r="B189" s="88" t="s">
        <v>96</v>
      </c>
      <c r="C189" s="88"/>
      <c r="D189" s="104">
        <f ca="1">RANDBETWEEN(200,300)*10000</f>
        <v>2250000</v>
      </c>
      <c r="E189" s="104">
        <f t="shared" ref="E189:I189" ca="1" si="73">RANDBETWEEN(200,300)*10000</f>
        <v>2910000</v>
      </c>
      <c r="F189" s="104">
        <f ca="1">RANDBETWEEN(200,300)*10000</f>
        <v>2230000</v>
      </c>
      <c r="G189" s="104">
        <f ca="1">RANDBETWEEN(200,300)*10000</f>
        <v>2080000</v>
      </c>
      <c r="H189" s="104">
        <f ca="1">RANDBETWEEN(200,300)*10000</f>
        <v>2720000</v>
      </c>
      <c r="I189" s="104">
        <f t="shared" ref="I189:N189" ca="1" si="74">RANDBETWEEN(200,300)*10000</f>
        <v>2780000</v>
      </c>
      <c r="J189" s="104">
        <f t="shared" ca="1" si="74"/>
        <v>2440000</v>
      </c>
      <c r="K189" s="104">
        <f t="shared" ca="1" si="74"/>
        <v>2040000</v>
      </c>
      <c r="L189" s="104">
        <f t="shared" ca="1" si="74"/>
        <v>2940000</v>
      </c>
      <c r="M189" s="104">
        <f t="shared" ca="1" si="74"/>
        <v>2490000</v>
      </c>
      <c r="N189" s="104">
        <f t="shared" ca="1" si="74"/>
        <v>2020000</v>
      </c>
    </row>
    <row r="190" spans="1:14">
      <c r="A190" s="88"/>
      <c r="N190" s="89"/>
    </row>
    <row r="191" spans="1:14">
      <c r="B191" s="89" t="s">
        <v>151</v>
      </c>
      <c r="D191" s="158">
        <f>SUM($C$21:$C$25)</f>
        <v>609722.22222222225</v>
      </c>
      <c r="E191" s="92">
        <f>SUM($C$26:$C$37)</f>
        <v>1463333.3333333337</v>
      </c>
      <c r="F191" s="92">
        <f>SUM($C$38:$C$49)</f>
        <v>1463333.3333333337</v>
      </c>
      <c r="G191" s="92">
        <f>SUM($C$50:$C$61)</f>
        <v>1463333.3333333337</v>
      </c>
      <c r="H191" s="92">
        <f>SUM($C$62:$C$73)</f>
        <v>1338333.3333333337</v>
      </c>
      <c r="I191" s="92">
        <f>SUM($C$74:$C$85)</f>
        <v>1038333.3333333335</v>
      </c>
      <c r="J191" s="92">
        <f>SUM($C$86:$C$97)</f>
        <v>724444.44444444426</v>
      </c>
      <c r="K191" s="92">
        <f>SUM($C$98:$C$109)</f>
        <v>530000.00000000012</v>
      </c>
      <c r="L191" s="92">
        <f>SUM($C$110:$C$121)</f>
        <v>530000.00000000012</v>
      </c>
      <c r="M191" s="92">
        <f>SUM($C$122:$C$133)</f>
        <v>530000.00000000012</v>
      </c>
      <c r="N191" s="92">
        <f>SUM($C$134:$C$140)</f>
        <v>309166.66666666669</v>
      </c>
    </row>
    <row r="192" spans="1:14">
      <c r="B192" s="89" t="s">
        <v>152</v>
      </c>
      <c r="D192" s="113">
        <f>-SUM($F$21:$F$25)</f>
        <v>-416666.66666666663</v>
      </c>
      <c r="E192" s="92">
        <f>-SUM($F$26:$F$37)</f>
        <v>-1000000.0000000001</v>
      </c>
      <c r="F192" s="92">
        <f>-SUM($F$38:$F$49)</f>
        <v>-1000000.0000000001</v>
      </c>
      <c r="G192" s="92">
        <f>-SUM($F$50:$F$61)</f>
        <v>-1000000.0000000001</v>
      </c>
      <c r="H192" s="92">
        <f>-SUM($F$62:$F$73)</f>
        <v>-1000000.0000000001</v>
      </c>
      <c r="I192" s="92">
        <f>-SUM($F$74:$F$85)</f>
        <v>-1000000.0000000001</v>
      </c>
      <c r="J192" s="92">
        <f>-SUM($F$86:$F$97)</f>
        <v>-1000000.0000000001</v>
      </c>
      <c r="K192" s="92">
        <f>-SUM($F$98:$F$109)</f>
        <v>-1000000.0000000001</v>
      </c>
      <c r="L192" s="92">
        <f>-SUM($F$110:$F$121)</f>
        <v>-1000000.0000000001</v>
      </c>
      <c r="M192" s="92">
        <f>-SUM($F$122:$F$133)</f>
        <v>-1000000.0000000001</v>
      </c>
      <c r="N192" s="92">
        <f>-SUM($F$134:$F$140)</f>
        <v>-583333.33333333326</v>
      </c>
    </row>
    <row r="193" spans="1:14">
      <c r="N193" s="89"/>
    </row>
    <row r="194" spans="1:14">
      <c r="A194" s="88"/>
      <c r="B194" s="88" t="s">
        <v>98</v>
      </c>
      <c r="C194" s="88"/>
      <c r="D194" s="104">
        <f ca="1">SUM(D189:D193)</f>
        <v>2443055.5555555555</v>
      </c>
      <c r="E194" s="104">
        <f ca="1">SUM(E189:E193)</f>
        <v>3373333.333333334</v>
      </c>
      <c r="F194" s="104">
        <f ca="1">SUM(F189:F193)</f>
        <v>2693333.333333334</v>
      </c>
      <c r="G194" s="104">
        <f ca="1">SUM(G189:G193)</f>
        <v>2543333.333333334</v>
      </c>
      <c r="H194" s="104">
        <f ca="1">SUM(H189:H193)</f>
        <v>3058333.333333334</v>
      </c>
      <c r="I194" s="104">
        <f ca="1">SUM(I189:I193)</f>
        <v>2818333.3333333335</v>
      </c>
      <c r="J194" s="104">
        <f ca="1">SUM(J189:J193)</f>
        <v>2164444.444444444</v>
      </c>
      <c r="K194" s="104">
        <f ca="1">SUM(K189:K193)</f>
        <v>1570000</v>
      </c>
      <c r="L194" s="104">
        <f ca="1">SUM(L189:L193)</f>
        <v>2470000</v>
      </c>
      <c r="M194" s="104">
        <f ca="1">SUM(M189:M193)</f>
        <v>2020000</v>
      </c>
      <c r="N194" s="104">
        <f ca="1">SUM(N189:N193)</f>
        <v>1745833.3333333333</v>
      </c>
    </row>
    <row r="195" spans="1:14">
      <c r="A195" s="88"/>
      <c r="B195" s="118" t="s">
        <v>102</v>
      </c>
      <c r="C195" s="119"/>
      <c r="D195" s="117">
        <f ca="1">-+D194*$I$185</f>
        <v>-732916.66666666663</v>
      </c>
      <c r="E195" s="117">
        <f t="shared" ref="E195" ca="1" si="75">-+E194*$I$185</f>
        <v>-1012000.0000000001</v>
      </c>
      <c r="F195" s="117">
        <f ca="1">-+F194*$I$185</f>
        <v>-808000.00000000012</v>
      </c>
      <c r="G195" s="117">
        <f ca="1">-+G194*$I$185</f>
        <v>-763000.00000000012</v>
      </c>
      <c r="H195" s="117">
        <f ca="1">-+H194*$I$185</f>
        <v>-917500.00000000012</v>
      </c>
      <c r="I195" s="117">
        <f t="shared" ref="I195:L195" ca="1" si="76">-+I194*$I$185</f>
        <v>-845500</v>
      </c>
      <c r="J195" s="117">
        <f t="shared" ca="1" si="76"/>
        <v>-649333.33333333314</v>
      </c>
      <c r="K195" s="117">
        <f t="shared" ca="1" si="76"/>
        <v>-471000</v>
      </c>
      <c r="L195" s="117">
        <f t="shared" ca="1" si="76"/>
        <v>-741000</v>
      </c>
      <c r="M195" s="117">
        <f t="shared" ref="M195:N195" ca="1" si="77">-+M194*$I$185</f>
        <v>-606000</v>
      </c>
      <c r="N195" s="117">
        <f t="shared" ca="1" si="77"/>
        <v>-523749.99999999994</v>
      </c>
    </row>
    <row r="197" spans="1:14">
      <c r="D197" s="99" t="s">
        <v>49</v>
      </c>
      <c r="E197" s="99" t="s">
        <v>50</v>
      </c>
      <c r="F197" s="99"/>
    </row>
    <row r="198" spans="1:14">
      <c r="B198" s="110" t="s">
        <v>103</v>
      </c>
      <c r="C198" s="110"/>
      <c r="D198" s="111">
        <f ca="1">-+D195</f>
        <v>732916.66666666663</v>
      </c>
      <c r="E198" s="110"/>
      <c r="F198" s="99"/>
    </row>
    <row r="199" spans="1:14">
      <c r="B199" s="110" t="s">
        <v>104</v>
      </c>
      <c r="C199" s="110"/>
      <c r="D199" s="110"/>
      <c r="E199" s="111">
        <f ca="1">+D198</f>
        <v>732916.66666666663</v>
      </c>
      <c r="F199" s="99"/>
    </row>
    <row r="200" spans="1:14">
      <c r="B200" s="112" t="s">
        <v>103</v>
      </c>
      <c r="C200" s="112"/>
      <c r="D200" s="113">
        <f ca="1">-+E195</f>
        <v>1012000.0000000001</v>
      </c>
      <c r="E200" s="112"/>
      <c r="F200" s="99"/>
    </row>
    <row r="201" spans="1:14">
      <c r="B201" s="112" t="s">
        <v>104</v>
      </c>
      <c r="C201" s="112"/>
      <c r="D201" s="112"/>
      <c r="E201" s="113">
        <f ca="1">+D200</f>
        <v>1012000.0000000001</v>
      </c>
      <c r="F201" s="99"/>
    </row>
    <row r="202" spans="1:14">
      <c r="B202" s="110" t="s">
        <v>103</v>
      </c>
      <c r="C202" s="110"/>
      <c r="D202" s="111">
        <f ca="1">-+F195</f>
        <v>808000.00000000012</v>
      </c>
      <c r="E202" s="110"/>
      <c r="F202" s="99"/>
    </row>
    <row r="203" spans="1:14">
      <c r="B203" s="110" t="s">
        <v>104</v>
      </c>
      <c r="C203" s="110"/>
      <c r="D203" s="110"/>
      <c r="E203" s="111">
        <f ca="1">+D202</f>
        <v>808000.00000000012</v>
      </c>
      <c r="F203" s="99"/>
    </row>
    <row r="204" spans="1:14">
      <c r="B204" s="112" t="s">
        <v>103</v>
      </c>
      <c r="C204" s="112"/>
      <c r="D204" s="113">
        <f ca="1">-G195</f>
        <v>763000.00000000012</v>
      </c>
      <c r="E204" s="113"/>
      <c r="F204" s="99"/>
    </row>
    <row r="205" spans="1:14">
      <c r="B205" s="112" t="s">
        <v>104</v>
      </c>
      <c r="C205" s="112"/>
      <c r="D205" s="113"/>
      <c r="E205" s="113">
        <f ca="1">+D204</f>
        <v>763000.00000000012</v>
      </c>
      <c r="F205" s="99"/>
    </row>
    <row r="206" spans="1:14">
      <c r="B206" s="110" t="s">
        <v>103</v>
      </c>
      <c r="C206" s="110"/>
      <c r="D206" s="111">
        <f ca="1">-H195</f>
        <v>917500.00000000012</v>
      </c>
      <c r="E206" s="111"/>
      <c r="F206" s="99"/>
    </row>
    <row r="207" spans="1:14">
      <c r="B207" s="110" t="s">
        <v>104</v>
      </c>
      <c r="C207" s="110"/>
      <c r="D207" s="111"/>
      <c r="E207" s="111">
        <f ca="1">+D206</f>
        <v>917500.00000000012</v>
      </c>
      <c r="F207" s="99"/>
    </row>
    <row r="208" spans="1:14">
      <c r="B208" s="112" t="s">
        <v>103</v>
      </c>
      <c r="C208" s="112"/>
      <c r="D208" s="113">
        <f ca="1">-I195</f>
        <v>845500</v>
      </c>
      <c r="E208" s="112"/>
      <c r="F208" s="99"/>
    </row>
    <row r="209" spans="2:14">
      <c r="B209" s="112" t="s">
        <v>104</v>
      </c>
      <c r="C209" s="112"/>
      <c r="D209" s="112"/>
      <c r="E209" s="113">
        <f ca="1">+D208</f>
        <v>845500</v>
      </c>
    </row>
    <row r="210" spans="2:14">
      <c r="B210" s="110" t="s">
        <v>103</v>
      </c>
      <c r="C210" s="110"/>
      <c r="D210" s="111">
        <f ca="1">-J195</f>
        <v>649333.33333333314</v>
      </c>
      <c r="E210" s="110"/>
    </row>
    <row r="211" spans="2:14">
      <c r="B211" s="110" t="s">
        <v>104</v>
      </c>
      <c r="C211" s="110"/>
      <c r="D211" s="110"/>
      <c r="E211" s="111">
        <f ca="1">+D210</f>
        <v>649333.33333333314</v>
      </c>
    </row>
    <row r="212" spans="2:14">
      <c r="B212" s="112" t="s">
        <v>103</v>
      </c>
      <c r="C212" s="112"/>
      <c r="D212" s="113">
        <f ca="1">-K195</f>
        <v>471000</v>
      </c>
      <c r="E212" s="113"/>
    </row>
    <row r="213" spans="2:14">
      <c r="B213" s="112" t="s">
        <v>104</v>
      </c>
      <c r="C213" s="112"/>
      <c r="D213" s="113"/>
      <c r="E213" s="113">
        <f ca="1">+D212</f>
        <v>471000</v>
      </c>
    </row>
    <row r="214" spans="2:14">
      <c r="B214" s="110" t="s">
        <v>103</v>
      </c>
      <c r="C214" s="110"/>
      <c r="D214" s="111">
        <f ca="1">-L195</f>
        <v>741000</v>
      </c>
      <c r="E214" s="111"/>
    </row>
    <row r="215" spans="2:14">
      <c r="B215" s="110" t="s">
        <v>104</v>
      </c>
      <c r="C215" s="110"/>
      <c r="D215" s="111"/>
      <c r="E215" s="111">
        <f ca="1">+D214</f>
        <v>741000</v>
      </c>
    </row>
    <row r="216" spans="2:14">
      <c r="B216" s="112" t="s">
        <v>103</v>
      </c>
      <c r="C216" s="112"/>
      <c r="D216" s="113">
        <f ca="1">-M195</f>
        <v>606000</v>
      </c>
      <c r="E216" s="113"/>
    </row>
    <row r="217" spans="2:14">
      <c r="B217" s="112" t="s">
        <v>104</v>
      </c>
      <c r="C217" s="112"/>
      <c r="D217" s="113"/>
      <c r="E217" s="113">
        <f ca="1">+D216</f>
        <v>606000</v>
      </c>
    </row>
    <row r="218" spans="2:14">
      <c r="B218" s="110" t="s">
        <v>103</v>
      </c>
      <c r="C218" s="110"/>
      <c r="D218" s="111">
        <f ca="1">-N195</f>
        <v>523749.99999999994</v>
      </c>
      <c r="E218" s="111"/>
    </row>
    <row r="219" spans="2:14">
      <c r="B219" s="110" t="s">
        <v>104</v>
      </c>
      <c r="C219" s="110"/>
      <c r="D219" s="111"/>
      <c r="E219" s="111">
        <f ca="1">+D218</f>
        <v>523749.99999999994</v>
      </c>
    </row>
    <row r="221" spans="2:14" ht="15">
      <c r="B221" s="106" t="s">
        <v>88</v>
      </c>
      <c r="C221" s="107"/>
      <c r="D221" s="107"/>
      <c r="E221" s="107"/>
      <c r="F221" s="108">
        <v>0.3</v>
      </c>
      <c r="G221" s="107"/>
      <c r="H221" s="107"/>
      <c r="I221" s="107"/>
      <c r="J221" s="107"/>
      <c r="K221" s="107"/>
      <c r="L221" s="107"/>
      <c r="M221" s="107"/>
      <c r="N221" s="107"/>
    </row>
    <row r="222" spans="2:14">
      <c r="B222" s="120" t="s">
        <v>39</v>
      </c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</row>
    <row r="223" spans="2:14">
      <c r="B223" s="121"/>
      <c r="C223" s="121"/>
      <c r="D223" s="122" t="s">
        <v>16</v>
      </c>
      <c r="E223" s="122" t="s">
        <v>17</v>
      </c>
      <c r="F223" s="122" t="s">
        <v>18</v>
      </c>
      <c r="G223" s="122" t="s">
        <v>19</v>
      </c>
      <c r="H223" s="122" t="s">
        <v>31</v>
      </c>
      <c r="I223" s="122" t="s">
        <v>138</v>
      </c>
      <c r="J223" s="122" t="s">
        <v>139</v>
      </c>
      <c r="K223" s="122" t="s">
        <v>140</v>
      </c>
      <c r="L223" s="122" t="s">
        <v>141</v>
      </c>
      <c r="M223" s="122" t="s">
        <v>142</v>
      </c>
      <c r="N223" s="122" t="s">
        <v>143</v>
      </c>
    </row>
    <row r="224" spans="2:14">
      <c r="B224" s="121"/>
      <c r="C224" s="121"/>
      <c r="D224" s="122" t="s">
        <v>97</v>
      </c>
      <c r="E224" s="122" t="s">
        <v>97</v>
      </c>
      <c r="F224" s="122" t="s">
        <v>97</v>
      </c>
      <c r="G224" s="122" t="s">
        <v>97</v>
      </c>
      <c r="H224" s="122" t="s">
        <v>97</v>
      </c>
      <c r="I224" s="122" t="s">
        <v>97</v>
      </c>
      <c r="J224" s="122" t="s">
        <v>97</v>
      </c>
      <c r="K224" s="122" t="s">
        <v>97</v>
      </c>
      <c r="L224" s="122" t="s">
        <v>97</v>
      </c>
      <c r="M224" s="122" t="s">
        <v>97</v>
      </c>
      <c r="N224" s="122" t="s">
        <v>97</v>
      </c>
    </row>
    <row r="225" spans="2:14">
      <c r="B225" s="153" t="s">
        <v>105</v>
      </c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61"/>
    </row>
    <row r="226" spans="2:14">
      <c r="B226" s="153" t="s">
        <v>106</v>
      </c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61"/>
    </row>
    <row r="227" spans="2:14" ht="15">
      <c r="B227" s="96" t="s">
        <v>163</v>
      </c>
    </row>
    <row r="228" spans="2:14">
      <c r="B228" s="153" t="s">
        <v>107</v>
      </c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61"/>
    </row>
    <row r="229" spans="2:14">
      <c r="B229" s="153" t="s">
        <v>108</v>
      </c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61"/>
    </row>
    <row r="230" spans="2:14" ht="15">
      <c r="B230" s="96" t="s">
        <v>109</v>
      </c>
    </row>
    <row r="231" spans="2:14">
      <c r="B231" s="153" t="s">
        <v>110</v>
      </c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61"/>
    </row>
    <row r="232" spans="2:14">
      <c r="B232" s="153" t="s">
        <v>110</v>
      </c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61"/>
    </row>
    <row r="233" spans="2:14">
      <c r="B233" s="153" t="s">
        <v>110</v>
      </c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61"/>
    </row>
    <row r="234" spans="2:14">
      <c r="B234" s="88" t="s">
        <v>111</v>
      </c>
      <c r="C234" s="88"/>
      <c r="D234" s="104">
        <f ca="1">+D189</f>
        <v>2250000</v>
      </c>
      <c r="E234" s="104">
        <f t="shared" ref="E234:N234" ca="1" si="78">+E189</f>
        <v>2910000</v>
      </c>
      <c r="F234" s="104">
        <f t="shared" ca="1" si="78"/>
        <v>2230000</v>
      </c>
      <c r="G234" s="104">
        <f t="shared" ca="1" si="78"/>
        <v>2080000</v>
      </c>
      <c r="H234" s="104">
        <f t="shared" ca="1" si="78"/>
        <v>2720000</v>
      </c>
      <c r="I234" s="104">
        <f t="shared" ca="1" si="78"/>
        <v>2780000</v>
      </c>
      <c r="J234" s="104">
        <f t="shared" ca="1" si="78"/>
        <v>2440000</v>
      </c>
      <c r="K234" s="104">
        <f t="shared" ca="1" si="78"/>
        <v>2040000</v>
      </c>
      <c r="L234" s="104">
        <f t="shared" ca="1" si="78"/>
        <v>2940000</v>
      </c>
      <c r="M234" s="104">
        <f t="shared" ca="1" si="78"/>
        <v>2490000</v>
      </c>
      <c r="N234" s="104">
        <f t="shared" ca="1" si="78"/>
        <v>2020000</v>
      </c>
    </row>
    <row r="235" spans="2:14">
      <c r="B235" s="105" t="s">
        <v>113</v>
      </c>
      <c r="C235" s="105"/>
      <c r="D235" s="125">
        <f ca="1">+D195</f>
        <v>-732916.66666666663</v>
      </c>
      <c r="E235" s="125">
        <f t="shared" ref="E235:N235" ca="1" si="79">+E195</f>
        <v>-1012000.0000000001</v>
      </c>
      <c r="F235" s="125">
        <f t="shared" ca="1" si="79"/>
        <v>-808000.00000000012</v>
      </c>
      <c r="G235" s="125">
        <f t="shared" ca="1" si="79"/>
        <v>-763000.00000000012</v>
      </c>
      <c r="H235" s="125">
        <f t="shared" ca="1" si="79"/>
        <v>-917500.00000000012</v>
      </c>
      <c r="I235" s="125">
        <f t="shared" ca="1" si="79"/>
        <v>-845500</v>
      </c>
      <c r="J235" s="125">
        <f t="shared" ca="1" si="79"/>
        <v>-649333.33333333314</v>
      </c>
      <c r="K235" s="125">
        <f t="shared" ca="1" si="79"/>
        <v>-471000</v>
      </c>
      <c r="L235" s="125">
        <f t="shared" ca="1" si="79"/>
        <v>-741000</v>
      </c>
      <c r="M235" s="125">
        <f t="shared" ca="1" si="79"/>
        <v>-606000</v>
      </c>
      <c r="N235" s="125">
        <f t="shared" ca="1" si="79"/>
        <v>-523749.99999999994</v>
      </c>
    </row>
    <row r="236" spans="2:14">
      <c r="B236" s="105" t="s">
        <v>115</v>
      </c>
      <c r="C236" s="105"/>
      <c r="D236" s="125">
        <f>E162</f>
        <v>57916.666666666686</v>
      </c>
      <c r="E236" s="125">
        <f>+E164</f>
        <v>139000.0000000002</v>
      </c>
      <c r="F236" s="125">
        <f>+E166</f>
        <v>139000.00000000015</v>
      </c>
      <c r="G236" s="125">
        <f>+E168</f>
        <v>138999.99999999878</v>
      </c>
      <c r="H236" s="125">
        <f>+H152</f>
        <v>101499.99999999837</v>
      </c>
      <c r="I236" s="125">
        <f>+H153</f>
        <v>11499.999999999651</v>
      </c>
      <c r="J236" s="125">
        <f>+H154</f>
        <v>-82666.666666665988</v>
      </c>
      <c r="K236" s="125">
        <f>+H155</f>
        <v>-140999.99999999942</v>
      </c>
      <c r="L236" s="125">
        <f>+H156</f>
        <v>-141000.00000000143</v>
      </c>
      <c r="M236" s="125">
        <f>+H157</f>
        <v>-141000.00000000445</v>
      </c>
      <c r="N236" s="125">
        <f>+H158</f>
        <v>-82250.000000002605</v>
      </c>
    </row>
    <row r="237" spans="2:14">
      <c r="B237" s="88" t="s">
        <v>112</v>
      </c>
      <c r="C237" s="88"/>
      <c r="D237" s="104">
        <f ca="1">SUM(D234:D236)</f>
        <v>1575000.0000000002</v>
      </c>
      <c r="E237" s="104">
        <f t="shared" ref="E237:N237" ca="1" si="80">SUM(E234:E236)</f>
        <v>2037000.0000000002</v>
      </c>
      <c r="F237" s="104">
        <f t="shared" ca="1" si="80"/>
        <v>1561000.0000000002</v>
      </c>
      <c r="G237" s="104">
        <f t="shared" ca="1" si="80"/>
        <v>1455999.9999999988</v>
      </c>
      <c r="H237" s="104">
        <f t="shared" ca="1" si="80"/>
        <v>1903999.9999999984</v>
      </c>
      <c r="I237" s="104">
        <f t="shared" ca="1" si="80"/>
        <v>1945999.9999999995</v>
      </c>
      <c r="J237" s="104">
        <f t="shared" ca="1" si="80"/>
        <v>1708000.0000000009</v>
      </c>
      <c r="K237" s="104">
        <f t="shared" ca="1" si="80"/>
        <v>1428000.0000000005</v>
      </c>
      <c r="L237" s="104">
        <f t="shared" ca="1" si="80"/>
        <v>2057999.9999999986</v>
      </c>
      <c r="M237" s="104">
        <f t="shared" ca="1" si="80"/>
        <v>1742999.9999999956</v>
      </c>
      <c r="N237" s="104">
        <f t="shared" ca="1" si="80"/>
        <v>1413999.9999999974</v>
      </c>
    </row>
    <row r="239" spans="2:14">
      <c r="B239" s="118" t="s">
        <v>114</v>
      </c>
      <c r="C239" s="119"/>
      <c r="D239" s="126">
        <f ca="1">-(D235+D236)/D234</f>
        <v>0.3</v>
      </c>
      <c r="E239" s="126">
        <f ca="1">-(E235+E236)/E234</f>
        <v>0.29999999999999993</v>
      </c>
      <c r="F239" s="126">
        <f t="shared" ref="E239:N239" ca="1" si="81">-(F235+F236)/F234</f>
        <v>0.3</v>
      </c>
      <c r="G239" s="126">
        <f t="shared" ca="1" si="81"/>
        <v>0.30000000000000066</v>
      </c>
      <c r="H239" s="126">
        <f t="shared" ca="1" si="81"/>
        <v>0.30000000000000066</v>
      </c>
      <c r="I239" s="126">
        <f t="shared" ca="1" si="81"/>
        <v>0.3000000000000001</v>
      </c>
      <c r="J239" s="126">
        <f t="shared" ca="1" si="81"/>
        <v>0.2999999999999996</v>
      </c>
      <c r="K239" s="126">
        <f t="shared" ca="1" si="81"/>
        <v>0.29999999999999971</v>
      </c>
      <c r="L239" s="126">
        <f t="shared" ca="1" si="81"/>
        <v>0.30000000000000049</v>
      </c>
      <c r="M239" s="126">
        <f t="shared" ca="1" si="81"/>
        <v>0.30000000000000177</v>
      </c>
      <c r="N239" s="126">
        <f t="shared" ca="1" si="81"/>
        <v>0.30000000000000127</v>
      </c>
    </row>
    <row r="240" spans="2:14">
      <c r="D240" s="95"/>
    </row>
    <row r="241" spans="1:4">
      <c r="C241" s="99"/>
    </row>
    <row r="242" spans="1:4" ht="15">
      <c r="A242" s="96"/>
      <c r="B242" s="96"/>
      <c r="C242" s="109"/>
      <c r="D242" s="99"/>
    </row>
    <row r="243" spans="1:4" ht="15">
      <c r="A243" s="96"/>
      <c r="B243" s="96"/>
      <c r="C243" s="96"/>
      <c r="D243" s="109"/>
    </row>
  </sheetData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F93E-BDFE-4FB9-A473-A97EC29917A6}">
  <dimension ref="A7:E11"/>
  <sheetViews>
    <sheetView zoomScale="235" zoomScaleNormal="235" workbookViewId="0">
      <selection activeCell="A11" sqref="A11:E11"/>
    </sheetView>
  </sheetViews>
  <sheetFormatPr baseColWidth="10" defaultRowHeight="14.25"/>
  <cols>
    <col min="1" max="1" width="18" customWidth="1"/>
  </cols>
  <sheetData>
    <row r="7" spans="1:5">
      <c r="A7" s="65" t="s">
        <v>158</v>
      </c>
      <c r="B7" s="65" t="s">
        <v>155</v>
      </c>
      <c r="C7" s="65"/>
      <c r="D7" s="65"/>
      <c r="E7" s="65"/>
    </row>
    <row r="8" spans="1:5">
      <c r="A8" s="61" t="s">
        <v>157</v>
      </c>
      <c r="B8" s="61" t="s">
        <v>156</v>
      </c>
      <c r="C8" s="61"/>
      <c r="D8" s="61"/>
      <c r="E8" s="61"/>
    </row>
    <row r="9" spans="1:5" ht="15">
      <c r="A9" s="162" t="s">
        <v>159</v>
      </c>
      <c r="B9" s="162" t="s">
        <v>160</v>
      </c>
      <c r="C9" s="163"/>
      <c r="D9" s="163"/>
      <c r="E9" s="163"/>
    </row>
    <row r="10" spans="1:5" ht="15">
      <c r="A10" s="1"/>
      <c r="B10" s="1"/>
    </row>
    <row r="11" spans="1:5" ht="15">
      <c r="A11" s="162" t="s">
        <v>161</v>
      </c>
      <c r="B11" s="162" t="s">
        <v>162</v>
      </c>
      <c r="C11" s="162"/>
      <c r="D11" s="162"/>
      <c r="E11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19-sep-1</vt:lpstr>
      <vt:lpstr>19-sep2</vt:lpstr>
      <vt:lpstr>20-SEP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2025-09-15T16:30:01Z</dcterms:created>
  <dcterms:modified xsi:type="dcterms:W3CDTF">2025-09-22T04:50:22Z</dcterms:modified>
</cp:coreProperties>
</file>