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AE7B6239-2E6F-48E3-9500-D9F0F61E10BB}" xr6:coauthVersionLast="47" xr6:coauthVersionMax="47" xr10:uidLastSave="{00000000-0000-0000-0000-000000000000}"/>
  <bookViews>
    <workbookView xWindow="-120" yWindow="-120" windowWidth="29040" windowHeight="15720" xr2:uid="{985E1F31-2876-41A4-8FBF-049062D4D25A}"/>
  </bookViews>
  <sheets>
    <sheet name="Hoja1" sheetId="1" r:id="rId1"/>
    <sheet name="Hoja2" sheetId="2" state="hidden" r:id="rId2"/>
    <sheet name="Hoja3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3" l="1"/>
  <c r="I27" i="3"/>
  <c r="I26" i="3"/>
  <c r="I25" i="3"/>
  <c r="L21" i="3"/>
  <c r="E27" i="3"/>
  <c r="F24" i="3"/>
  <c r="E26" i="3" s="1"/>
  <c r="E28" i="3" s="1"/>
  <c r="L22" i="3" s="1"/>
  <c r="F21" i="3"/>
  <c r="B9" i="3"/>
  <c r="B10" i="3" s="1"/>
  <c r="B4" i="3"/>
  <c r="B5" i="3" s="1"/>
  <c r="K9" i="2"/>
  <c r="K8" i="2"/>
  <c r="J8" i="2"/>
  <c r="J7" i="2"/>
  <c r="K7" i="2"/>
  <c r="K6" i="2"/>
  <c r="J6" i="2"/>
  <c r="C10" i="2"/>
  <c r="C5" i="2"/>
  <c r="J46" i="1"/>
  <c r="I45" i="1"/>
  <c r="J43" i="1"/>
  <c r="I42" i="1"/>
  <c r="E69" i="1"/>
  <c r="F69" i="1" s="1"/>
  <c r="G69" i="1" s="1"/>
  <c r="H69" i="1" s="1"/>
  <c r="I69" i="1" s="1"/>
  <c r="I28" i="1"/>
  <c r="H28" i="1"/>
  <c r="G28" i="1"/>
  <c r="F28" i="1"/>
  <c r="E27" i="1"/>
  <c r="E26" i="1"/>
  <c r="E12" i="1"/>
  <c r="E68" i="1" s="1"/>
  <c r="L23" i="3" l="1"/>
  <c r="C4" i="3"/>
  <c r="C5" i="3" s="1"/>
  <c r="D4" i="3"/>
  <c r="E4" i="3" s="1"/>
  <c r="F4" i="3" s="1"/>
  <c r="G4" i="3" s="1"/>
  <c r="H4" i="3" s="1"/>
  <c r="I4" i="3" s="1"/>
  <c r="J4" i="3" s="1"/>
  <c r="K4" i="3" s="1"/>
  <c r="C9" i="3"/>
  <c r="C10" i="3" s="1"/>
  <c r="D9" i="3"/>
  <c r="D10" i="3" s="1"/>
  <c r="D5" i="3"/>
  <c r="C12" i="2"/>
  <c r="C14" i="2" s="1"/>
  <c r="G80" i="1"/>
  <c r="F80" i="1"/>
  <c r="F81" i="1" s="1"/>
  <c r="F82" i="1"/>
  <c r="E28" i="1"/>
  <c r="E70" i="1"/>
  <c r="E71" i="1" s="1"/>
  <c r="E30" i="1" s="1"/>
  <c r="D35" i="1" s="1"/>
  <c r="E36" i="1" s="1"/>
  <c r="F68" i="1"/>
  <c r="E9" i="3" l="1"/>
  <c r="E5" i="3"/>
  <c r="H80" i="1"/>
  <c r="I80" i="1" s="1"/>
  <c r="G81" i="1"/>
  <c r="F83" i="1"/>
  <c r="E73" i="1"/>
  <c r="F74" i="1" s="1"/>
  <c r="F70" i="1"/>
  <c r="F71" i="1" s="1"/>
  <c r="F30" i="1" s="1"/>
  <c r="G68" i="1"/>
  <c r="F9" i="3" l="1"/>
  <c r="E10" i="3"/>
  <c r="D13" i="3" s="1"/>
  <c r="E13" i="3" s="1"/>
  <c r="F5" i="3"/>
  <c r="G82" i="1"/>
  <c r="H81" i="1"/>
  <c r="I81" i="1" s="1"/>
  <c r="E43" i="1"/>
  <c r="D42" i="1" s="1"/>
  <c r="F84" i="1"/>
  <c r="F32" i="1"/>
  <c r="H68" i="1"/>
  <c r="G70" i="1"/>
  <c r="G71" i="1" s="1"/>
  <c r="G30" i="1" s="1"/>
  <c r="F10" i="3" l="1"/>
  <c r="D14" i="3" s="1"/>
  <c r="G9" i="3"/>
  <c r="G5" i="3"/>
  <c r="G83" i="1"/>
  <c r="H82" i="1"/>
  <c r="I82" i="1" s="1"/>
  <c r="G32" i="1"/>
  <c r="E54" i="1"/>
  <c r="D53" i="1" s="1"/>
  <c r="D56" i="1" s="1"/>
  <c r="I68" i="1"/>
  <c r="I70" i="1" s="1"/>
  <c r="I71" i="1" s="1"/>
  <c r="I30" i="1" s="1"/>
  <c r="I32" i="1" s="1"/>
  <c r="H70" i="1"/>
  <c r="H71" i="1" s="1"/>
  <c r="H30" i="1" s="1"/>
  <c r="H32" i="1" s="1"/>
  <c r="E14" i="3" l="1"/>
  <c r="E15" i="3" s="1"/>
  <c r="G13" i="3" s="1"/>
  <c r="H14" i="3" s="1"/>
  <c r="D15" i="3"/>
  <c r="G10" i="3"/>
  <c r="H9" i="3"/>
  <c r="H5" i="3"/>
  <c r="G84" i="1"/>
  <c r="H84" i="1" s="1"/>
  <c r="I84" i="1" s="1"/>
  <c r="H83" i="1"/>
  <c r="I83" i="1" s="1"/>
  <c r="E31" i="1"/>
  <c r="D59" i="1"/>
  <c r="E60" i="1" s="1"/>
  <c r="E57" i="1"/>
  <c r="H10" i="3" l="1"/>
  <c r="I9" i="3"/>
  <c r="I5" i="3"/>
  <c r="E32" i="1"/>
  <c r="E39" i="1"/>
  <c r="I10" i="3" l="1"/>
  <c r="J9" i="3"/>
  <c r="K5" i="3"/>
  <c r="J5" i="3"/>
  <c r="D38" i="1"/>
  <c r="K9" i="3" l="1"/>
  <c r="K10" i="3" s="1"/>
  <c r="J10" i="3"/>
</calcChain>
</file>

<file path=xl/sharedStrings.xml><?xml version="1.0" encoding="utf-8"?>
<sst xmlns="http://schemas.openxmlformats.org/spreadsheetml/2006/main" count="173" uniqueCount="111">
  <si>
    <t>¿LOS PASIVOS POR IMPUESTO A LA RENTA DIFERIDO SE PAGAN?</t>
  </si>
  <si>
    <t>MASTER EN IMPUESTOS DIFERIDOS</t>
  </si>
  <si>
    <t>INICIA</t>
  </si>
  <si>
    <t>5 SESIONES, 15 HORAS PARA DOMINAR LA NIC 12</t>
  </si>
  <si>
    <t>Transacción: Inmobiliaria</t>
  </si>
  <si>
    <t>Vende terrenos a sus clientes con financiamiento directo a 5 años</t>
  </si>
  <si>
    <t>Precio de venta</t>
  </si>
  <si>
    <t>Letras</t>
  </si>
  <si>
    <t>Costo del inventario</t>
  </si>
  <si>
    <t>Tratamiento NIIF 15</t>
  </si>
  <si>
    <t>El titulo de propiedad es tranferido cuando se paga la ultima letra</t>
  </si>
  <si>
    <t>Cuándo reconoce el ingreso?</t>
  </si>
  <si>
    <t>En la fecha de la firma del contrato, porque en ese momento se tiene el control.</t>
  </si>
  <si>
    <t>También se reconocerá el costo de venta</t>
  </si>
  <si>
    <t>Tratamiento TRIBUTARIO PERUANO</t>
  </si>
  <si>
    <t>Venta de bienes a largo plazo</t>
  </si>
  <si>
    <t>Los ingresos se computan a medida que venzan los derechos de cobro</t>
  </si>
  <si>
    <t>Año 1</t>
  </si>
  <si>
    <t>Año 2</t>
  </si>
  <si>
    <t>Año 3</t>
  </si>
  <si>
    <t>Año 4</t>
  </si>
  <si>
    <t>Año 5</t>
  </si>
  <si>
    <t>Venta</t>
  </si>
  <si>
    <t>Costo de venta</t>
  </si>
  <si>
    <t>Utilidad bruta</t>
  </si>
  <si>
    <t>Impuesto a la renta</t>
  </si>
  <si>
    <t>Corriente</t>
  </si>
  <si>
    <t>Diferido</t>
  </si>
  <si>
    <t>Utilidad neta</t>
  </si>
  <si>
    <t>NIIF15</t>
  </si>
  <si>
    <t>Vencimiento</t>
  </si>
  <si>
    <t>Letras por cobrar</t>
  </si>
  <si>
    <t>Costo proporcional</t>
  </si>
  <si>
    <t>Utilidaad tributaria</t>
  </si>
  <si>
    <t>Impuesto por pagar</t>
  </si>
  <si>
    <t>Gasto IRC</t>
  </si>
  <si>
    <t>LEY</t>
  </si>
  <si>
    <t>ESTADOS DE RESULTADOS</t>
  </si>
  <si>
    <t>Pasivo IRD</t>
  </si>
  <si>
    <t>Gasto IRD</t>
  </si>
  <si>
    <t>Efectivo</t>
  </si>
  <si>
    <t>El Maldito Metodo del Balance</t>
  </si>
  <si>
    <t>diferido</t>
  </si>
  <si>
    <t xml:space="preserve">Ingreso </t>
  </si>
  <si>
    <t>Costo</t>
  </si>
  <si>
    <t>G Diferida</t>
  </si>
  <si>
    <t>VL</t>
  </si>
  <si>
    <t>BT</t>
  </si>
  <si>
    <t>Pasivo</t>
  </si>
  <si>
    <t>IRD</t>
  </si>
  <si>
    <t>D</t>
  </si>
  <si>
    <t>H</t>
  </si>
  <si>
    <t>Gasto IR</t>
  </si>
  <si>
    <t>Ingreso IR</t>
  </si>
  <si>
    <t>PPE</t>
  </si>
  <si>
    <t>Dep acum NIC 16</t>
  </si>
  <si>
    <t>Valor en libros</t>
  </si>
  <si>
    <t>Base tributaria</t>
  </si>
  <si>
    <t>Dep acum TAX</t>
  </si>
  <si>
    <t>Dif Temporaria</t>
  </si>
  <si>
    <t>Impuesto diferido</t>
  </si>
  <si>
    <t>Activo</t>
  </si>
  <si>
    <t>DIFERIDO?</t>
  </si>
  <si>
    <t xml:space="preserve">IMPUESTO </t>
  </si>
  <si>
    <t>ES</t>
  </si>
  <si>
    <t>EL MAYOR</t>
  </si>
  <si>
    <t>O</t>
  </si>
  <si>
    <t>EL MENOR</t>
  </si>
  <si>
    <t>PAGO DE</t>
  </si>
  <si>
    <t>IMPUESTO</t>
  </si>
  <si>
    <t>CUANDO</t>
  </si>
  <si>
    <t>VENDA</t>
  </si>
  <si>
    <t>EL ACTIVO</t>
  </si>
  <si>
    <t xml:space="preserve">¿QUE ES EL </t>
  </si>
  <si>
    <t>SUPONGAMOS LA VENTA</t>
  </si>
  <si>
    <t>NIIF</t>
  </si>
  <si>
    <t>TAX</t>
  </si>
  <si>
    <t>VENTA</t>
  </si>
  <si>
    <t>COSTO DE VENTA</t>
  </si>
  <si>
    <t>Gasto</t>
  </si>
  <si>
    <t>se paga mas</t>
  </si>
  <si>
    <t>Año 6</t>
  </si>
  <si>
    <t>Año 7</t>
  </si>
  <si>
    <t>Año 8</t>
  </si>
  <si>
    <t>Año 9</t>
  </si>
  <si>
    <t>Año 10</t>
  </si>
  <si>
    <t>Saldo inicial Diferencia Temporaria</t>
  </si>
  <si>
    <t>Saldo final Diferencia Temporaria</t>
  </si>
  <si>
    <t>Variación de la DT</t>
  </si>
  <si>
    <t>DT</t>
  </si>
  <si>
    <t>PIRD</t>
  </si>
  <si>
    <t>Utilidad antes de impuestos</t>
  </si>
  <si>
    <t>(+)</t>
  </si>
  <si>
    <t>(-)</t>
  </si>
  <si>
    <t>Temporal</t>
  </si>
  <si>
    <t>Depreciación contable</t>
  </si>
  <si>
    <t>Depreciación tributaria</t>
  </si>
  <si>
    <t>Permanente</t>
  </si>
  <si>
    <t>Utilidad tributaria</t>
  </si>
  <si>
    <t>Impuesto corriente</t>
  </si>
  <si>
    <t>Combinado</t>
  </si>
  <si>
    <t>metodo del balance</t>
  </si>
  <si>
    <t>Estado de resultados</t>
  </si>
  <si>
    <t>Ventas</t>
  </si>
  <si>
    <t>Costo de ventas</t>
  </si>
  <si>
    <t>:</t>
  </si>
  <si>
    <t>Utilidad contable</t>
  </si>
  <si>
    <t>UAI</t>
  </si>
  <si>
    <t>D Perm</t>
  </si>
  <si>
    <t>Suma</t>
  </si>
  <si>
    <t>IRD+IRC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</si>
</sst>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sz val="15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3" fontId="6" fillId="0" borderId="0" xfId="0" applyNumberFormat="1" applyFont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3" borderId="1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6" fillId="3" borderId="4" xfId="0" applyFont="1" applyFill="1" applyBorder="1"/>
    <xf numFmtId="0" fontId="6" fillId="3" borderId="0" xfId="0" applyFont="1" applyFill="1"/>
    <xf numFmtId="3" fontId="6" fillId="3" borderId="0" xfId="0" applyNumberFormat="1" applyFont="1" applyFill="1"/>
    <xf numFmtId="0" fontId="6" fillId="3" borderId="5" xfId="0" applyFont="1" applyFill="1" applyBorder="1"/>
    <xf numFmtId="0" fontId="6" fillId="3" borderId="6" xfId="0" applyFont="1" applyFill="1" applyBorder="1"/>
    <xf numFmtId="0" fontId="6" fillId="3" borderId="7" xfId="0" applyFont="1" applyFill="1" applyBorder="1"/>
    <xf numFmtId="3" fontId="6" fillId="3" borderId="7" xfId="0" applyNumberFormat="1" applyFont="1" applyFill="1" applyBorder="1"/>
    <xf numFmtId="0" fontId="6" fillId="3" borderId="8" xfId="0" applyFont="1" applyFill="1" applyBorder="1"/>
    <xf numFmtId="0" fontId="7" fillId="0" borderId="9" xfId="0" applyFont="1" applyBorder="1"/>
    <xf numFmtId="0" fontId="8" fillId="4" borderId="10" xfId="0" applyFont="1" applyFill="1" applyBorder="1"/>
    <xf numFmtId="0" fontId="8" fillId="4" borderId="11" xfId="0" applyFont="1" applyFill="1" applyBorder="1"/>
    <xf numFmtId="0" fontId="9" fillId="4" borderId="9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6" fillId="5" borderId="4" xfId="0" applyFont="1" applyFill="1" applyBorder="1"/>
    <xf numFmtId="0" fontId="6" fillId="5" borderId="0" xfId="0" applyFont="1" applyFill="1"/>
    <xf numFmtId="3" fontId="6" fillId="5" borderId="0" xfId="0" applyNumberFormat="1" applyFont="1" applyFill="1"/>
    <xf numFmtId="0" fontId="6" fillId="5" borderId="5" xfId="0" applyFont="1" applyFill="1" applyBorder="1"/>
    <xf numFmtId="0" fontId="6" fillId="5" borderId="6" xfId="0" applyFont="1" applyFill="1" applyBorder="1"/>
    <xf numFmtId="0" fontId="6" fillId="5" borderId="7" xfId="0" applyFont="1" applyFill="1" applyBorder="1"/>
    <xf numFmtId="3" fontId="6" fillId="5" borderId="7" xfId="0" applyNumberFormat="1" applyFont="1" applyFill="1" applyBorder="1"/>
    <xf numFmtId="0" fontId="6" fillId="5" borderId="8" xfId="0" applyFont="1" applyFill="1" applyBorder="1"/>
    <xf numFmtId="0" fontId="9" fillId="6" borderId="9" xfId="0" applyFont="1" applyFill="1" applyBorder="1"/>
    <xf numFmtId="0" fontId="8" fillId="6" borderId="10" xfId="0" applyFont="1" applyFill="1" applyBorder="1"/>
    <xf numFmtId="0" fontId="8" fillId="6" borderId="11" xfId="0" applyFont="1" applyFill="1" applyBorder="1"/>
    <xf numFmtId="0" fontId="7" fillId="5" borderId="1" xfId="0" applyFont="1" applyFill="1" applyBorder="1"/>
    <xf numFmtId="0" fontId="9" fillId="7" borderId="9" xfId="0" applyFont="1" applyFill="1" applyBorder="1"/>
    <xf numFmtId="0" fontId="8" fillId="7" borderId="10" xfId="0" applyFont="1" applyFill="1" applyBorder="1"/>
    <xf numFmtId="0" fontId="8" fillId="7" borderId="11" xfId="0" applyFont="1" applyFill="1" applyBorder="1"/>
    <xf numFmtId="0" fontId="7" fillId="8" borderId="1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8" borderId="4" xfId="0" applyFont="1" applyFill="1" applyBorder="1"/>
    <xf numFmtId="0" fontId="6" fillId="8" borderId="0" xfId="0" applyFont="1" applyFill="1"/>
    <xf numFmtId="3" fontId="6" fillId="8" borderId="0" xfId="0" applyNumberFormat="1" applyFont="1" applyFill="1"/>
    <xf numFmtId="0" fontId="6" fillId="8" borderId="5" xfId="0" applyFont="1" applyFill="1" applyBorder="1"/>
    <xf numFmtId="0" fontId="6" fillId="8" borderId="6" xfId="0" applyFont="1" applyFill="1" applyBorder="1"/>
    <xf numFmtId="0" fontId="6" fillId="8" borderId="7" xfId="0" applyFont="1" applyFill="1" applyBorder="1"/>
    <xf numFmtId="3" fontId="6" fillId="8" borderId="7" xfId="0" applyNumberFormat="1" applyFont="1" applyFill="1" applyBorder="1"/>
    <xf numFmtId="0" fontId="6" fillId="8" borderId="8" xfId="0" applyFont="1" applyFill="1" applyBorder="1"/>
    <xf numFmtId="0" fontId="6" fillId="0" borderId="0" xfId="0" applyFont="1" applyAlignment="1">
      <alignment horizontal="center"/>
    </xf>
    <xf numFmtId="0" fontId="7" fillId="9" borderId="9" xfId="0" applyFont="1" applyFill="1" applyBorder="1"/>
    <xf numFmtId="0" fontId="7" fillId="9" borderId="10" xfId="0" applyFont="1" applyFill="1" applyBorder="1"/>
    <xf numFmtId="0" fontId="7" fillId="9" borderId="10" xfId="0" applyFont="1" applyFill="1" applyBorder="1" applyAlignment="1">
      <alignment horizontal="center"/>
    </xf>
    <xf numFmtId="0" fontId="7" fillId="9" borderId="11" xfId="0" applyFont="1" applyFill="1" applyBorder="1" applyAlignment="1">
      <alignment horizontal="center"/>
    </xf>
    <xf numFmtId="164" fontId="6" fillId="0" borderId="0" xfId="1" applyNumberFormat="1" applyFont="1" applyBorder="1"/>
    <xf numFmtId="164" fontId="6" fillId="0" borderId="5" xfId="1" applyNumberFormat="1" applyFont="1" applyBorder="1"/>
    <xf numFmtId="0" fontId="7" fillId="0" borderId="10" xfId="0" applyFont="1" applyBorder="1"/>
    <xf numFmtId="164" fontId="7" fillId="0" borderId="10" xfId="0" applyNumberFormat="1" applyFont="1" applyBorder="1"/>
    <xf numFmtId="164" fontId="7" fillId="0" borderId="11" xfId="0" applyNumberFormat="1" applyFont="1" applyBorder="1"/>
    <xf numFmtId="9" fontId="7" fillId="0" borderId="2" xfId="0" applyNumberFormat="1" applyFont="1" applyBorder="1"/>
    <xf numFmtId="0" fontId="6" fillId="10" borderId="9" xfId="0" applyFont="1" applyFill="1" applyBorder="1"/>
    <xf numFmtId="0" fontId="6" fillId="10" borderId="10" xfId="0" applyFont="1" applyFill="1" applyBorder="1"/>
    <xf numFmtId="164" fontId="6" fillId="10" borderId="10" xfId="1" applyNumberFormat="1" applyFont="1" applyFill="1" applyBorder="1"/>
    <xf numFmtId="164" fontId="6" fillId="10" borderId="11" xfId="1" applyNumberFormat="1" applyFont="1" applyFill="1" applyBorder="1"/>
    <xf numFmtId="164" fontId="6" fillId="0" borderId="0" xfId="0" applyNumberFormat="1" applyFont="1"/>
    <xf numFmtId="164" fontId="6" fillId="0" borderId="2" xfId="0" applyNumberFormat="1" applyFont="1" applyBorder="1"/>
    <xf numFmtId="164" fontId="6" fillId="0" borderId="8" xfId="0" applyNumberFormat="1" applyFont="1" applyBorder="1"/>
    <xf numFmtId="0" fontId="6" fillId="10" borderId="0" xfId="0" applyFont="1" applyFill="1"/>
    <xf numFmtId="3" fontId="7" fillId="10" borderId="0" xfId="0" applyNumberFormat="1" applyFont="1" applyFill="1"/>
    <xf numFmtId="0" fontId="7" fillId="2" borderId="9" xfId="0" applyFont="1" applyFill="1" applyBorder="1"/>
    <xf numFmtId="0" fontId="6" fillId="2" borderId="10" xfId="0" applyFont="1" applyFill="1" applyBorder="1"/>
    <xf numFmtId="0" fontId="6" fillId="2" borderId="11" xfId="0" applyFont="1" applyFill="1" applyBorder="1"/>
    <xf numFmtId="0" fontId="6" fillId="11" borderId="0" xfId="0" applyFont="1" applyFill="1"/>
    <xf numFmtId="164" fontId="6" fillId="8" borderId="0" xfId="0" applyNumberFormat="1" applyFont="1" applyFill="1"/>
    <xf numFmtId="0" fontId="6" fillId="12" borderId="12" xfId="0" applyFont="1" applyFill="1" applyBorder="1" applyAlignment="1">
      <alignment horizontal="center"/>
    </xf>
    <xf numFmtId="164" fontId="6" fillId="12" borderId="13" xfId="0" applyNumberFormat="1" applyFont="1" applyFill="1" applyBorder="1"/>
    <xf numFmtId="164" fontId="6" fillId="12" borderId="14" xfId="0" applyNumberFormat="1" applyFont="1" applyFill="1" applyBorder="1"/>
    <xf numFmtId="0" fontId="6" fillId="0" borderId="2" xfId="0" applyFont="1" applyBorder="1" applyAlignment="1">
      <alignment horizontal="center"/>
    </xf>
    <xf numFmtId="0" fontId="6" fillId="11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11" borderId="7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6" fillId="12" borderId="14" xfId="0" applyFont="1" applyFill="1" applyBorder="1" applyAlignment="1">
      <alignment horizontal="center"/>
    </xf>
    <xf numFmtId="0" fontId="12" fillId="0" borderId="0" xfId="0" applyFont="1"/>
    <xf numFmtId="0" fontId="7" fillId="9" borderId="4" xfId="0" applyFont="1" applyFill="1" applyBorder="1"/>
    <xf numFmtId="0" fontId="7" fillId="9" borderId="0" xfId="0" applyFont="1" applyFill="1"/>
    <xf numFmtId="3" fontId="7" fillId="9" borderId="0" xfId="0" applyNumberFormat="1" applyFont="1" applyFill="1"/>
    <xf numFmtId="3" fontId="7" fillId="9" borderId="5" xfId="0" applyNumberFormat="1" applyFont="1" applyFill="1" applyBorder="1"/>
    <xf numFmtId="0" fontId="7" fillId="0" borderId="4" xfId="0" applyFont="1" applyBorder="1"/>
    <xf numFmtId="0" fontId="11" fillId="0" borderId="4" xfId="0" applyFont="1" applyBorder="1" applyAlignment="1">
      <alignment horizontal="left" indent="1"/>
    </xf>
    <xf numFmtId="0" fontId="11" fillId="0" borderId="0" xfId="0" applyFont="1"/>
    <xf numFmtId="164" fontId="11" fillId="0" borderId="0" xfId="0" applyNumberFormat="1" applyFont="1"/>
    <xf numFmtId="164" fontId="11" fillId="0" borderId="5" xfId="0" applyNumberFormat="1" applyFont="1" applyBorder="1"/>
    <xf numFmtId="0" fontId="12" fillId="0" borderId="4" xfId="0" applyFont="1" applyBorder="1" applyAlignment="1">
      <alignment horizontal="left" indent="1"/>
    </xf>
    <xf numFmtId="164" fontId="12" fillId="0" borderId="0" xfId="0" applyNumberFormat="1" applyFont="1"/>
    <xf numFmtId="164" fontId="12" fillId="0" borderId="5" xfId="0" applyNumberFormat="1" applyFont="1" applyBorder="1"/>
    <xf numFmtId="0" fontId="7" fillId="9" borderId="6" xfId="0" applyFont="1" applyFill="1" applyBorder="1"/>
    <xf numFmtId="0" fontId="7" fillId="9" borderId="7" xfId="0" applyFont="1" applyFill="1" applyBorder="1"/>
    <xf numFmtId="3" fontId="7" fillId="9" borderId="7" xfId="0" applyNumberFormat="1" applyFont="1" applyFill="1" applyBorder="1"/>
    <xf numFmtId="3" fontId="7" fillId="9" borderId="8" xfId="0" applyNumberFormat="1" applyFont="1" applyFill="1" applyBorder="1"/>
    <xf numFmtId="0" fontId="6" fillId="12" borderId="9" xfId="0" applyFont="1" applyFill="1" applyBorder="1"/>
    <xf numFmtId="0" fontId="6" fillId="12" borderId="10" xfId="0" applyFont="1" applyFill="1" applyBorder="1"/>
    <xf numFmtId="3" fontId="7" fillId="12" borderId="11" xfId="0" applyNumberFormat="1" applyFont="1" applyFill="1" applyBorder="1"/>
    <xf numFmtId="164" fontId="6" fillId="0" borderId="5" xfId="0" applyNumberFormat="1" applyFont="1" applyBorder="1"/>
    <xf numFmtId="164" fontId="12" fillId="0" borderId="8" xfId="0" applyNumberFormat="1" applyFont="1" applyBorder="1"/>
    <xf numFmtId="0" fontId="6" fillId="10" borderId="1" xfId="0" applyFont="1" applyFill="1" applyBorder="1"/>
    <xf numFmtId="0" fontId="6" fillId="10" borderId="2" xfId="0" applyFont="1" applyFill="1" applyBorder="1"/>
    <xf numFmtId="3" fontId="7" fillId="10" borderId="3" xfId="0" applyNumberFormat="1" applyFont="1" applyFill="1" applyBorder="1"/>
    <xf numFmtId="0" fontId="6" fillId="12" borderId="4" xfId="0" applyFont="1" applyFill="1" applyBorder="1"/>
    <xf numFmtId="0" fontId="6" fillId="12" borderId="0" xfId="0" applyFont="1" applyFill="1"/>
    <xf numFmtId="164" fontId="6" fillId="12" borderId="0" xfId="0" applyNumberFormat="1" applyFont="1" applyFill="1"/>
    <xf numFmtId="0" fontId="6" fillId="12" borderId="5" xfId="0" applyFont="1" applyFill="1" applyBorder="1"/>
    <xf numFmtId="0" fontId="6" fillId="12" borderId="6" xfId="0" applyFont="1" applyFill="1" applyBorder="1"/>
    <xf numFmtId="0" fontId="6" fillId="12" borderId="7" xfId="0" applyFont="1" applyFill="1" applyBorder="1"/>
    <xf numFmtId="164" fontId="6" fillId="12" borderId="8" xfId="0" applyNumberFormat="1" applyFont="1" applyFill="1" applyBorder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" fontId="4" fillId="2" borderId="0" xfId="0" applyNumberFormat="1" applyFont="1" applyFill="1"/>
    <xf numFmtId="0" fontId="5" fillId="2" borderId="0" xfId="0" applyFont="1" applyFill="1"/>
    <xf numFmtId="0" fontId="5" fillId="2" borderId="5" xfId="0" applyFont="1" applyFill="1" applyBorder="1"/>
    <xf numFmtId="0" fontId="4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3" fontId="0" fillId="0" borderId="0" xfId="0" applyNumberFormat="1"/>
    <xf numFmtId="0" fontId="0" fillId="2" borderId="9" xfId="0" applyFill="1" applyBorder="1"/>
    <xf numFmtId="3" fontId="0" fillId="2" borderId="11" xfId="0" applyNumberFormat="1" applyFill="1" applyBorder="1"/>
    <xf numFmtId="0" fontId="3" fillId="3" borderId="9" xfId="0" applyFont="1" applyFill="1" applyBorder="1"/>
    <xf numFmtId="0" fontId="3" fillId="3" borderId="11" xfId="0" applyFont="1" applyFill="1" applyBorder="1"/>
    <xf numFmtId="0" fontId="3" fillId="2" borderId="9" xfId="0" applyFont="1" applyFill="1" applyBorder="1"/>
    <xf numFmtId="3" fontId="3" fillId="2" borderId="11" xfId="0" applyNumberFormat="1" applyFont="1" applyFill="1" applyBorder="1"/>
    <xf numFmtId="0" fontId="2" fillId="13" borderId="9" xfId="0" applyFont="1" applyFill="1" applyBorder="1"/>
    <xf numFmtId="3" fontId="2" fillId="13" borderId="11" xfId="0" applyNumberFormat="1" applyFont="1" applyFill="1" applyBorder="1"/>
    <xf numFmtId="0" fontId="0" fillId="0" borderId="4" xfId="0" applyBorder="1"/>
    <xf numFmtId="3" fontId="0" fillId="0" borderId="5" xfId="0" applyNumberFormat="1" applyBorder="1"/>
    <xf numFmtId="0" fontId="0" fillId="0" borderId="5" xfId="0" applyBorder="1"/>
    <xf numFmtId="0" fontId="3" fillId="0" borderId="4" xfId="0" applyFont="1" applyBorder="1"/>
    <xf numFmtId="3" fontId="3" fillId="0" borderId="5" xfId="0" applyNumberFormat="1" applyFont="1" applyBorder="1"/>
    <xf numFmtId="9" fontId="0" fillId="0" borderId="5" xfId="0" applyNumberFormat="1" applyBorder="1"/>
    <xf numFmtId="0" fontId="0" fillId="0" borderId="6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3" fontId="3" fillId="3" borderId="12" xfId="0" applyNumberFormat="1" applyFont="1" applyFill="1" applyBorder="1"/>
    <xf numFmtId="0" fontId="3" fillId="3" borderId="14" xfId="0" applyFont="1" applyFill="1" applyBorder="1"/>
    <xf numFmtId="0" fontId="13" fillId="0" borderId="6" xfId="0" applyFont="1" applyBorder="1"/>
    <xf numFmtId="0" fontId="13" fillId="0" borderId="8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3" fillId="0" borderId="0" xfId="0" applyNumberFormat="1" applyFont="1"/>
    <xf numFmtId="9" fontId="0" fillId="0" borderId="0" xfId="0" applyNumberFormat="1"/>
    <xf numFmtId="0" fontId="0" fillId="0" borderId="7" xfId="0" applyBorder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3" borderId="10" xfId="0" applyFont="1" applyFill="1" applyBorder="1" applyAlignment="1">
      <alignment horizontal="center"/>
    </xf>
    <xf numFmtId="3" fontId="3" fillId="2" borderId="10" xfId="0" applyNumberFormat="1" applyFont="1" applyFill="1" applyBorder="1"/>
    <xf numFmtId="0" fontId="3" fillId="3" borderId="10" xfId="0" applyFont="1" applyFill="1" applyBorder="1"/>
    <xf numFmtId="3" fontId="2" fillId="13" borderId="10" xfId="0" applyNumberFormat="1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3" fillId="3" borderId="11" xfId="0" applyNumberFormat="1" applyFont="1" applyFill="1" applyBorder="1"/>
    <xf numFmtId="0" fontId="3" fillId="2" borderId="10" xfId="0" applyFont="1" applyFill="1" applyBorder="1"/>
    <xf numFmtId="0" fontId="0" fillId="2" borderId="4" xfId="0" applyFill="1" applyBorder="1"/>
    <xf numFmtId="3" fontId="0" fillId="2" borderId="0" xfId="0" applyNumberFormat="1" applyFill="1"/>
    <xf numFmtId="0" fontId="0" fillId="2" borderId="5" xfId="0" applyFill="1" applyBorder="1"/>
    <xf numFmtId="0" fontId="0" fillId="2" borderId="0" xfId="0" applyFill="1"/>
    <xf numFmtId="3" fontId="0" fillId="2" borderId="5" xfId="0" applyNumberFormat="1" applyFill="1" applyBorder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0" fontId="0" fillId="3" borderId="6" xfId="0" applyFill="1" applyBorder="1"/>
    <xf numFmtId="0" fontId="0" fillId="3" borderId="7" xfId="0" applyFill="1" applyBorder="1"/>
    <xf numFmtId="3" fontId="0" fillId="3" borderId="7" xfId="0" applyNumberFormat="1" applyFill="1" applyBorder="1"/>
    <xf numFmtId="0" fontId="14" fillId="0" borderId="6" xfId="0" applyFont="1" applyBorder="1"/>
    <xf numFmtId="0" fontId="3" fillId="14" borderId="9" xfId="0" applyFont="1" applyFill="1" applyBorder="1"/>
    <xf numFmtId="0" fontId="3" fillId="14" borderId="10" xfId="0" applyFont="1" applyFill="1" applyBorder="1"/>
    <xf numFmtId="0" fontId="3" fillId="14" borderId="11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3" fontId="3" fillId="3" borderId="8" xfId="0" applyNumberFormat="1" applyFont="1" applyFill="1" applyBorder="1"/>
    <xf numFmtId="0" fontId="3" fillId="3" borderId="4" xfId="0" applyFont="1" applyFill="1" applyBorder="1"/>
    <xf numFmtId="0" fontId="3" fillId="3" borderId="0" xfId="0" applyFont="1" applyFill="1"/>
    <xf numFmtId="3" fontId="3" fillId="3" borderId="5" xfId="0" applyNumberFormat="1" applyFont="1" applyFill="1" applyBorder="1"/>
    <xf numFmtId="0" fontId="13" fillId="0" borderId="4" xfId="0" applyFont="1" applyBorder="1"/>
    <xf numFmtId="0" fontId="13" fillId="0" borderId="0" xfId="0" applyFont="1"/>
    <xf numFmtId="3" fontId="13" fillId="0" borderId="5" xfId="0" applyNumberFormat="1" applyFont="1" applyBorder="1"/>
    <xf numFmtId="9" fontId="3" fillId="0" borderId="0" xfId="0" applyNumberFormat="1" applyFont="1" applyAlignment="1">
      <alignment horizontal="center"/>
    </xf>
    <xf numFmtId="3" fontId="0" fillId="0" borderId="3" xfId="0" applyNumberFormat="1" applyBorder="1"/>
    <xf numFmtId="3" fontId="1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65689</xdr:colOff>
      <xdr:row>7</xdr:row>
      <xdr:rowOff>137948</xdr:rowOff>
    </xdr:from>
    <xdr:to>
      <xdr:col>4</xdr:col>
      <xdr:colOff>361293</xdr:colOff>
      <xdr:row>9</xdr:row>
      <xdr:rowOff>91965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8D6181FB-94A8-A158-0351-B4A573B1C7B5}"/>
            </a:ext>
          </a:extLst>
        </xdr:cNvPr>
        <xdr:cNvSpPr/>
      </xdr:nvSpPr>
      <xdr:spPr>
        <a:xfrm>
          <a:off x="2233448" y="1510862"/>
          <a:ext cx="295604" cy="341586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0</xdr:row>
      <xdr:rowOff>21981</xdr:rowOff>
    </xdr:from>
    <xdr:to>
      <xdr:col>5</xdr:col>
      <xdr:colOff>527538</xdr:colOff>
      <xdr:row>0</xdr:row>
      <xdr:rowOff>190500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86341A19-4631-019F-86FE-DB9932EA32A3}"/>
            </a:ext>
          </a:extLst>
        </xdr:cNvPr>
        <xdr:cNvSpPr/>
      </xdr:nvSpPr>
      <xdr:spPr>
        <a:xfrm>
          <a:off x="4381500" y="21981"/>
          <a:ext cx="241788" cy="168519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ED035-DA5A-44B2-8D7E-11123339BA71}">
  <dimension ref="B1:J84"/>
  <sheetViews>
    <sheetView tabSelected="1" workbookViewId="0">
      <pane ySplit="6" topLeftCell="A27" activePane="bottomLeft" state="frozen"/>
      <selection pane="bottomLeft" activeCell="J3" sqref="J3"/>
    </sheetView>
  </sheetViews>
  <sheetFormatPr baseColWidth="10" defaultRowHeight="19.5" x14ac:dyDescent="0.3"/>
  <cols>
    <col min="1" max="1" width="6.85546875" style="3" customWidth="1"/>
    <col min="2" max="2" width="12.7109375" style="3" customWidth="1"/>
    <col min="3" max="3" width="11.85546875" style="3" bestFit="1" customWidth="1"/>
    <col min="4" max="7" width="12.28515625" style="3" bestFit="1" customWidth="1"/>
    <col min="8" max="8" width="13.42578125" style="3" customWidth="1"/>
    <col min="9" max="9" width="12.28515625" style="3" bestFit="1" customWidth="1"/>
    <col min="10" max="16384" width="11.42578125" style="3"/>
  </cols>
  <sheetData>
    <row r="1" spans="2:10" customFormat="1" ht="15.75" thickBot="1" x14ac:dyDescent="0.3"/>
    <row r="2" spans="2:10" s="1" customFormat="1" ht="26.25" x14ac:dyDescent="0.4">
      <c r="B2" s="123" t="s">
        <v>1</v>
      </c>
      <c r="C2" s="124"/>
      <c r="D2" s="124"/>
      <c r="E2" s="124"/>
      <c r="F2" s="124"/>
      <c r="G2" s="124"/>
      <c r="H2" s="124"/>
      <c r="I2" s="124"/>
      <c r="J2" s="125"/>
    </row>
    <row r="3" spans="2:10" s="2" customFormat="1" ht="26.25" x14ac:dyDescent="0.4">
      <c r="B3" s="126" t="s">
        <v>2</v>
      </c>
      <c r="C3" s="127">
        <v>45552</v>
      </c>
      <c r="D3" s="128"/>
      <c r="E3" s="128"/>
      <c r="F3" s="128"/>
      <c r="G3" s="128"/>
      <c r="H3" s="128"/>
      <c r="I3" s="128"/>
      <c r="J3" s="129"/>
    </row>
    <row r="4" spans="2:10" s="2" customFormat="1" ht="27" thickBot="1" x14ac:dyDescent="0.45">
      <c r="B4" s="130" t="s">
        <v>3</v>
      </c>
      <c r="C4" s="131"/>
      <c r="D4" s="131"/>
      <c r="E4" s="131"/>
      <c r="F4" s="131"/>
      <c r="G4" s="131"/>
      <c r="H4" s="131"/>
      <c r="I4" s="131"/>
      <c r="J4" s="132"/>
    </row>
    <row r="5" spans="2:10" s="2" customFormat="1" ht="15" customHeight="1" x14ac:dyDescent="0.4"/>
    <row r="6" spans="2:10" s="1" customFormat="1" ht="26.25" x14ac:dyDescent="0.4">
      <c r="B6" s="1" t="s">
        <v>0</v>
      </c>
    </row>
    <row r="7" spans="2:10" ht="20.25" thickBot="1" x14ac:dyDescent="0.35"/>
    <row r="8" spans="2:10" ht="24" thickBot="1" x14ac:dyDescent="0.4">
      <c r="B8" s="27" t="s">
        <v>4</v>
      </c>
      <c r="C8" s="25"/>
      <c r="D8" s="25"/>
      <c r="E8" s="25"/>
      <c r="F8" s="25"/>
      <c r="G8" s="25"/>
      <c r="H8" s="25"/>
      <c r="I8" s="25"/>
      <c r="J8" s="26"/>
    </row>
    <row r="9" spans="2:10" x14ac:dyDescent="0.3">
      <c r="B9" s="13" t="s">
        <v>5</v>
      </c>
      <c r="C9" s="14"/>
      <c r="D9" s="14"/>
      <c r="E9" s="14"/>
      <c r="F9" s="14"/>
      <c r="G9" s="14"/>
      <c r="H9" s="14"/>
      <c r="I9" s="14"/>
      <c r="J9" s="15"/>
    </row>
    <row r="10" spans="2:10" x14ac:dyDescent="0.3">
      <c r="B10" s="16" t="s">
        <v>10</v>
      </c>
      <c r="C10" s="17"/>
      <c r="D10" s="17"/>
      <c r="E10" s="17"/>
      <c r="F10" s="17"/>
      <c r="G10" s="17"/>
      <c r="H10" s="17"/>
      <c r="I10" s="17"/>
      <c r="J10" s="19"/>
    </row>
    <row r="11" spans="2:10" x14ac:dyDescent="0.3">
      <c r="B11" s="16" t="s">
        <v>6</v>
      </c>
      <c r="C11" s="17"/>
      <c r="D11" s="17"/>
      <c r="E11" s="18">
        <v>900000</v>
      </c>
      <c r="F11" s="17"/>
      <c r="G11" s="17"/>
      <c r="H11" s="17"/>
      <c r="I11" s="17"/>
      <c r="J11" s="19"/>
    </row>
    <row r="12" spans="2:10" x14ac:dyDescent="0.3">
      <c r="B12" s="16" t="s">
        <v>7</v>
      </c>
      <c r="C12" s="17"/>
      <c r="D12" s="17"/>
      <c r="E12" s="18">
        <f>+E11/F12</f>
        <v>15000</v>
      </c>
      <c r="F12" s="17">
        <v>60</v>
      </c>
      <c r="G12" s="17"/>
      <c r="H12" s="17"/>
      <c r="I12" s="17"/>
      <c r="J12" s="19"/>
    </row>
    <row r="13" spans="2:10" ht="20.25" thickBot="1" x14ac:dyDescent="0.35">
      <c r="B13" s="20" t="s">
        <v>8</v>
      </c>
      <c r="C13" s="21"/>
      <c r="D13" s="21"/>
      <c r="E13" s="22">
        <v>400000</v>
      </c>
      <c r="F13" s="21"/>
      <c r="G13" s="21"/>
      <c r="H13" s="21"/>
      <c r="I13" s="21"/>
      <c r="J13" s="23"/>
    </row>
    <row r="14" spans="2:10" ht="20.25" thickBot="1" x14ac:dyDescent="0.35"/>
    <row r="15" spans="2:10" ht="24" thickBot="1" x14ac:dyDescent="0.4">
      <c r="B15" s="38" t="s">
        <v>9</v>
      </c>
      <c r="C15" s="39"/>
      <c r="D15" s="39"/>
      <c r="E15" s="39"/>
      <c r="F15" s="39"/>
      <c r="G15" s="39"/>
      <c r="H15" s="39"/>
      <c r="I15" s="39"/>
      <c r="J15" s="40"/>
    </row>
    <row r="16" spans="2:10" x14ac:dyDescent="0.3">
      <c r="B16" s="41" t="s">
        <v>11</v>
      </c>
      <c r="C16" s="28"/>
      <c r="D16" s="28"/>
      <c r="E16" s="28"/>
      <c r="F16" s="28"/>
      <c r="G16" s="28"/>
      <c r="H16" s="28"/>
      <c r="I16" s="28"/>
      <c r="J16" s="29"/>
    </row>
    <row r="17" spans="2:10" x14ac:dyDescent="0.3">
      <c r="B17" s="30" t="s">
        <v>12</v>
      </c>
      <c r="C17" s="31"/>
      <c r="D17" s="31"/>
      <c r="E17" s="32"/>
      <c r="F17" s="31"/>
      <c r="G17" s="31"/>
      <c r="H17" s="31"/>
      <c r="I17" s="31"/>
      <c r="J17" s="33"/>
    </row>
    <row r="18" spans="2:10" ht="20.25" thickBot="1" x14ac:dyDescent="0.35">
      <c r="B18" s="34" t="s">
        <v>13</v>
      </c>
      <c r="C18" s="35"/>
      <c r="D18" s="35"/>
      <c r="E18" s="36"/>
      <c r="F18" s="35"/>
      <c r="G18" s="35"/>
      <c r="H18" s="35"/>
      <c r="I18" s="35"/>
      <c r="J18" s="37"/>
    </row>
    <row r="19" spans="2:10" ht="20.25" thickBot="1" x14ac:dyDescent="0.35"/>
    <row r="20" spans="2:10" ht="24" thickBot="1" x14ac:dyDescent="0.4">
      <c r="B20" s="42" t="s">
        <v>14</v>
      </c>
      <c r="C20" s="43"/>
      <c r="D20" s="43"/>
      <c r="E20" s="43"/>
      <c r="F20" s="43"/>
      <c r="G20" s="43"/>
      <c r="H20" s="43"/>
      <c r="I20" s="43"/>
      <c r="J20" s="44"/>
    </row>
    <row r="21" spans="2:10" x14ac:dyDescent="0.3">
      <c r="B21" s="45" t="s">
        <v>15</v>
      </c>
      <c r="C21" s="46"/>
      <c r="D21" s="46"/>
      <c r="E21" s="46"/>
      <c r="F21" s="46"/>
      <c r="G21" s="46"/>
      <c r="H21" s="46"/>
      <c r="I21" s="46"/>
      <c r="J21" s="47"/>
    </row>
    <row r="22" spans="2:10" x14ac:dyDescent="0.3">
      <c r="B22" s="48" t="s">
        <v>16</v>
      </c>
      <c r="C22" s="49"/>
      <c r="D22" s="49"/>
      <c r="E22" s="50"/>
      <c r="F22" s="49"/>
      <c r="G22" s="49"/>
      <c r="H22" s="49"/>
      <c r="I22" s="49"/>
      <c r="J22" s="51"/>
    </row>
    <row r="23" spans="2:10" ht="20.25" thickBot="1" x14ac:dyDescent="0.35">
      <c r="B23" s="52"/>
      <c r="C23" s="53"/>
      <c r="D23" s="53"/>
      <c r="E23" s="54"/>
      <c r="F23" s="53"/>
      <c r="G23" s="53"/>
      <c r="H23" s="53"/>
      <c r="I23" s="53"/>
      <c r="J23" s="55"/>
    </row>
    <row r="24" spans="2:10" ht="20.25" thickBot="1" x14ac:dyDescent="0.35"/>
    <row r="25" spans="2:10" ht="20.25" thickBot="1" x14ac:dyDescent="0.35">
      <c r="B25" s="57" t="s">
        <v>37</v>
      </c>
      <c r="C25" s="58"/>
      <c r="D25" s="58"/>
      <c r="E25" s="59" t="s">
        <v>17</v>
      </c>
      <c r="F25" s="59" t="s">
        <v>18</v>
      </c>
      <c r="G25" s="59" t="s">
        <v>19</v>
      </c>
      <c r="H25" s="59" t="s">
        <v>20</v>
      </c>
      <c r="I25" s="60" t="s">
        <v>21</v>
      </c>
    </row>
    <row r="26" spans="2:10" x14ac:dyDescent="0.3">
      <c r="B26" s="8" t="s">
        <v>22</v>
      </c>
      <c r="D26" s="91" t="s">
        <v>29</v>
      </c>
      <c r="E26" s="9">
        <f>+E11</f>
        <v>900000</v>
      </c>
      <c r="I26" s="10"/>
    </row>
    <row r="27" spans="2:10" x14ac:dyDescent="0.3">
      <c r="B27" s="8" t="s">
        <v>23</v>
      </c>
      <c r="D27" s="91" t="s">
        <v>29</v>
      </c>
      <c r="E27" s="9">
        <f>-E13</f>
        <v>-400000</v>
      </c>
      <c r="I27" s="10"/>
    </row>
    <row r="28" spans="2:10" s="4" customFormat="1" x14ac:dyDescent="0.3">
      <c r="B28" s="92" t="s">
        <v>24</v>
      </c>
      <c r="C28" s="93"/>
      <c r="D28" s="93"/>
      <c r="E28" s="94">
        <f>+E26+E27</f>
        <v>500000</v>
      </c>
      <c r="F28" s="94">
        <f t="shared" ref="F28:I28" si="0">+F26+F27</f>
        <v>0</v>
      </c>
      <c r="G28" s="94">
        <f t="shared" si="0"/>
        <v>0</v>
      </c>
      <c r="H28" s="94">
        <f t="shared" si="0"/>
        <v>0</v>
      </c>
      <c r="I28" s="95">
        <f t="shared" si="0"/>
        <v>0</v>
      </c>
    </row>
    <row r="29" spans="2:10" x14ac:dyDescent="0.3">
      <c r="B29" s="96" t="s">
        <v>25</v>
      </c>
      <c r="I29" s="10"/>
    </row>
    <row r="30" spans="2:10" s="4" customFormat="1" x14ac:dyDescent="0.3">
      <c r="B30" s="97" t="s">
        <v>26</v>
      </c>
      <c r="C30" s="98"/>
      <c r="D30" s="98" t="s">
        <v>36</v>
      </c>
      <c r="E30" s="99">
        <f>-E71</f>
        <v>-30000</v>
      </c>
      <c r="F30" s="99">
        <f t="shared" ref="F30:I30" si="1">-F71</f>
        <v>-30000</v>
      </c>
      <c r="G30" s="99">
        <f t="shared" si="1"/>
        <v>-30000</v>
      </c>
      <c r="H30" s="99">
        <f t="shared" si="1"/>
        <v>-30000</v>
      </c>
      <c r="I30" s="100">
        <f t="shared" si="1"/>
        <v>-30000</v>
      </c>
    </row>
    <row r="31" spans="2:10" x14ac:dyDescent="0.3">
      <c r="B31" s="101" t="s">
        <v>27</v>
      </c>
      <c r="C31" s="91"/>
      <c r="D31" s="91"/>
      <c r="E31" s="102">
        <f>SUM(F30:I30)</f>
        <v>-120000</v>
      </c>
      <c r="F31" s="102">
        <v>30000</v>
      </c>
      <c r="G31" s="102">
        <v>30000</v>
      </c>
      <c r="H31" s="102">
        <v>30000</v>
      </c>
      <c r="I31" s="103">
        <v>30000</v>
      </c>
    </row>
    <row r="32" spans="2:10" s="4" customFormat="1" ht="20.25" thickBot="1" x14ac:dyDescent="0.35">
      <c r="B32" s="104" t="s">
        <v>28</v>
      </c>
      <c r="C32" s="105"/>
      <c r="D32" s="105"/>
      <c r="E32" s="106">
        <f>SUM(E28:E31)</f>
        <v>350000</v>
      </c>
      <c r="F32" s="106">
        <f t="shared" ref="F32:I32" si="2">SUM(F28:F31)</f>
        <v>0</v>
      </c>
      <c r="G32" s="106">
        <f t="shared" si="2"/>
        <v>0</v>
      </c>
      <c r="H32" s="106">
        <f t="shared" si="2"/>
        <v>0</v>
      </c>
      <c r="I32" s="107">
        <f t="shared" si="2"/>
        <v>0</v>
      </c>
    </row>
    <row r="34" spans="2:10" x14ac:dyDescent="0.3">
      <c r="B34" s="74" t="s">
        <v>17</v>
      </c>
      <c r="C34" s="74"/>
      <c r="D34" s="74"/>
      <c r="E34" s="75"/>
      <c r="F34" s="71"/>
    </row>
    <row r="35" spans="2:10" x14ac:dyDescent="0.3">
      <c r="B35" s="3" t="s">
        <v>35</v>
      </c>
      <c r="D35" s="71">
        <f>-E30</f>
        <v>30000</v>
      </c>
    </row>
    <row r="36" spans="2:10" x14ac:dyDescent="0.3">
      <c r="B36" s="3" t="s">
        <v>34</v>
      </c>
      <c r="E36" s="71">
        <f>+D35</f>
        <v>30000</v>
      </c>
    </row>
    <row r="38" spans="2:10" x14ac:dyDescent="0.3">
      <c r="B38" s="3" t="s">
        <v>39</v>
      </c>
      <c r="D38" s="71">
        <f>+E39</f>
        <v>120000</v>
      </c>
    </row>
    <row r="39" spans="2:10" x14ac:dyDescent="0.3">
      <c r="B39" s="3" t="s">
        <v>38</v>
      </c>
      <c r="E39" s="71">
        <f>-E31</f>
        <v>120000</v>
      </c>
      <c r="F39" s="71"/>
    </row>
    <row r="40" spans="2:10" ht="20.25" thickBot="1" x14ac:dyDescent="0.35"/>
    <row r="41" spans="2:10" ht="20.25" thickBot="1" x14ac:dyDescent="0.35">
      <c r="B41" s="113" t="s">
        <v>18</v>
      </c>
      <c r="C41" s="114"/>
      <c r="D41" s="114"/>
      <c r="E41" s="115"/>
      <c r="G41" s="108" t="s">
        <v>18</v>
      </c>
      <c r="H41" s="109"/>
      <c r="I41" s="109" t="s">
        <v>50</v>
      </c>
      <c r="J41" s="110" t="s">
        <v>51</v>
      </c>
    </row>
    <row r="42" spans="2:10" x14ac:dyDescent="0.3">
      <c r="B42" s="116" t="s">
        <v>38</v>
      </c>
      <c r="C42" s="117"/>
      <c r="D42" s="118">
        <f>+E43</f>
        <v>30000</v>
      </c>
      <c r="E42" s="119"/>
      <c r="F42" s="71"/>
      <c r="G42" s="8" t="s">
        <v>52</v>
      </c>
      <c r="I42" s="99">
        <f>+F71</f>
        <v>30000</v>
      </c>
      <c r="J42" s="10"/>
    </row>
    <row r="43" spans="2:10" ht="20.25" thickBot="1" x14ac:dyDescent="0.35">
      <c r="B43" s="120" t="s">
        <v>40</v>
      </c>
      <c r="C43" s="121"/>
      <c r="D43" s="121"/>
      <c r="E43" s="122">
        <f>-F30</f>
        <v>30000</v>
      </c>
      <c r="G43" s="8" t="s">
        <v>34</v>
      </c>
      <c r="J43" s="111">
        <f>+I42</f>
        <v>30000</v>
      </c>
    </row>
    <row r="44" spans="2:10" ht="20.25" thickBot="1" x14ac:dyDescent="0.35">
      <c r="E44" s="71"/>
      <c r="G44" s="108" t="s">
        <v>18</v>
      </c>
      <c r="H44" s="109"/>
      <c r="I44" s="109" t="s">
        <v>50</v>
      </c>
      <c r="J44" s="110" t="s">
        <v>51</v>
      </c>
    </row>
    <row r="45" spans="2:10" x14ac:dyDescent="0.3">
      <c r="E45" s="71"/>
      <c r="G45" s="8" t="s">
        <v>38</v>
      </c>
      <c r="I45" s="71">
        <f>+D42</f>
        <v>30000</v>
      </c>
      <c r="J45" s="10"/>
    </row>
    <row r="46" spans="2:10" ht="20.25" thickBot="1" x14ac:dyDescent="0.35">
      <c r="E46" s="71"/>
      <c r="G46" s="11" t="s">
        <v>53</v>
      </c>
      <c r="H46" s="12"/>
      <c r="I46" s="12"/>
      <c r="J46" s="112">
        <f>+I45</f>
        <v>30000</v>
      </c>
    </row>
    <row r="47" spans="2:10" x14ac:dyDescent="0.3">
      <c r="E47" s="71"/>
    </row>
    <row r="48" spans="2:10" x14ac:dyDescent="0.3">
      <c r="E48" s="71"/>
    </row>
    <row r="49" spans="2:6" x14ac:dyDescent="0.3">
      <c r="E49" s="71"/>
    </row>
    <row r="50" spans="2:6" x14ac:dyDescent="0.3">
      <c r="E50" s="71"/>
    </row>
    <row r="51" spans="2:6" x14ac:dyDescent="0.3">
      <c r="E51" s="71"/>
    </row>
    <row r="52" spans="2:6" x14ac:dyDescent="0.3">
      <c r="B52" s="74" t="s">
        <v>19</v>
      </c>
      <c r="C52" s="74"/>
      <c r="D52" s="74"/>
      <c r="E52" s="75"/>
    </row>
    <row r="53" spans="2:6" x14ac:dyDescent="0.3">
      <c r="B53" s="3" t="s">
        <v>38</v>
      </c>
      <c r="D53" s="71">
        <f>+E54</f>
        <v>30000</v>
      </c>
      <c r="F53" s="71"/>
    </row>
    <row r="54" spans="2:6" x14ac:dyDescent="0.3">
      <c r="B54" s="3" t="s">
        <v>40</v>
      </c>
      <c r="E54" s="71">
        <f>-G30</f>
        <v>30000</v>
      </c>
    </row>
    <row r="55" spans="2:6" x14ac:dyDescent="0.3">
      <c r="B55" s="74" t="s">
        <v>20</v>
      </c>
      <c r="C55" s="74"/>
      <c r="D55" s="74"/>
      <c r="E55" s="75"/>
    </row>
    <row r="56" spans="2:6" x14ac:dyDescent="0.3">
      <c r="B56" s="3" t="s">
        <v>38</v>
      </c>
      <c r="D56" s="71">
        <f>+D53</f>
        <v>30000</v>
      </c>
      <c r="F56" s="71"/>
    </row>
    <row r="57" spans="2:6" x14ac:dyDescent="0.3">
      <c r="B57" s="3" t="s">
        <v>40</v>
      </c>
      <c r="E57" s="71">
        <f>+D56</f>
        <v>30000</v>
      </c>
    </row>
    <row r="58" spans="2:6" x14ac:dyDescent="0.3">
      <c r="B58" s="74" t="s">
        <v>21</v>
      </c>
      <c r="C58" s="74"/>
      <c r="D58" s="74"/>
      <c r="E58" s="75"/>
    </row>
    <row r="59" spans="2:6" x14ac:dyDescent="0.3">
      <c r="B59" s="3" t="s">
        <v>38</v>
      </c>
      <c r="D59" s="71">
        <f>+D56</f>
        <v>30000</v>
      </c>
    </row>
    <row r="60" spans="2:6" x14ac:dyDescent="0.3">
      <c r="B60" s="3" t="s">
        <v>40</v>
      </c>
      <c r="E60" s="71">
        <f>+D59</f>
        <v>30000</v>
      </c>
    </row>
    <row r="61" spans="2:6" x14ac:dyDescent="0.3">
      <c r="E61" s="71"/>
    </row>
    <row r="62" spans="2:6" x14ac:dyDescent="0.3">
      <c r="E62" s="71"/>
    </row>
    <row r="63" spans="2:6" x14ac:dyDescent="0.3">
      <c r="E63" s="71"/>
    </row>
    <row r="64" spans="2:6" x14ac:dyDescent="0.3">
      <c r="E64" s="71"/>
    </row>
    <row r="65" spans="2:9" x14ac:dyDescent="0.3">
      <c r="E65" s="71"/>
    </row>
    <row r="66" spans="2:9" ht="20.25" thickBot="1" x14ac:dyDescent="0.35"/>
    <row r="67" spans="2:9" x14ac:dyDescent="0.3">
      <c r="B67" s="5" t="s">
        <v>30</v>
      </c>
      <c r="C67" s="6"/>
      <c r="D67" s="66">
        <v>0.3</v>
      </c>
      <c r="E67" s="6"/>
      <c r="F67" s="6"/>
      <c r="G67" s="6"/>
      <c r="H67" s="6"/>
      <c r="I67" s="7"/>
    </row>
    <row r="68" spans="2:9" x14ac:dyDescent="0.3">
      <c r="B68" s="8" t="s">
        <v>31</v>
      </c>
      <c r="E68" s="61">
        <f>E12*12</f>
        <v>180000</v>
      </c>
      <c r="F68" s="61">
        <f t="shared" ref="F68:I69" si="3">+E68</f>
        <v>180000</v>
      </c>
      <c r="G68" s="61">
        <f t="shared" si="3"/>
        <v>180000</v>
      </c>
      <c r="H68" s="61">
        <f t="shared" si="3"/>
        <v>180000</v>
      </c>
      <c r="I68" s="62">
        <f t="shared" si="3"/>
        <v>180000</v>
      </c>
    </row>
    <row r="69" spans="2:9" ht="20.25" thickBot="1" x14ac:dyDescent="0.35">
      <c r="B69" s="8" t="s">
        <v>32</v>
      </c>
      <c r="E69" s="61">
        <f>-E13/5</f>
        <v>-80000</v>
      </c>
      <c r="F69" s="61">
        <f t="shared" si="3"/>
        <v>-80000</v>
      </c>
      <c r="G69" s="61">
        <f t="shared" si="3"/>
        <v>-80000</v>
      </c>
      <c r="H69" s="61">
        <f t="shared" si="3"/>
        <v>-80000</v>
      </c>
      <c r="I69" s="62">
        <f t="shared" si="3"/>
        <v>-80000</v>
      </c>
    </row>
    <row r="70" spans="2:9" ht="20.25" thickBot="1" x14ac:dyDescent="0.35">
      <c r="B70" s="24" t="s">
        <v>33</v>
      </c>
      <c r="C70" s="63"/>
      <c r="D70" s="63"/>
      <c r="E70" s="64">
        <f>+E68+E69</f>
        <v>100000</v>
      </c>
      <c r="F70" s="64">
        <f t="shared" ref="F70:I70" si="4">+F68+F69</f>
        <v>100000</v>
      </c>
      <c r="G70" s="64">
        <f t="shared" si="4"/>
        <v>100000</v>
      </c>
      <c r="H70" s="64">
        <f t="shared" si="4"/>
        <v>100000</v>
      </c>
      <c r="I70" s="65">
        <f t="shared" si="4"/>
        <v>100000</v>
      </c>
    </row>
    <row r="71" spans="2:9" ht="20.25" thickBot="1" x14ac:dyDescent="0.35">
      <c r="B71" s="67" t="s">
        <v>34</v>
      </c>
      <c r="C71" s="68"/>
      <c r="D71" s="68"/>
      <c r="E71" s="69">
        <f>+E70*$D$67</f>
        <v>30000</v>
      </c>
      <c r="F71" s="69">
        <f t="shared" ref="F71:I71" si="5">+F70*$D$67</f>
        <v>30000</v>
      </c>
      <c r="G71" s="69">
        <f t="shared" si="5"/>
        <v>30000</v>
      </c>
      <c r="H71" s="69">
        <f t="shared" si="5"/>
        <v>30000</v>
      </c>
      <c r="I71" s="70">
        <f t="shared" si="5"/>
        <v>30000</v>
      </c>
    </row>
    <row r="72" spans="2:9" ht="20.25" thickBot="1" x14ac:dyDescent="0.35"/>
    <row r="73" spans="2:9" x14ac:dyDescent="0.3">
      <c r="B73" s="5" t="s">
        <v>35</v>
      </c>
      <c r="C73" s="6"/>
      <c r="D73" s="6"/>
      <c r="E73" s="72">
        <f>+E71</f>
        <v>30000</v>
      </c>
      <c r="F73" s="7"/>
    </row>
    <row r="74" spans="2:9" ht="20.25" thickBot="1" x14ac:dyDescent="0.35">
      <c r="B74" s="11" t="s">
        <v>34</v>
      </c>
      <c r="C74" s="12"/>
      <c r="D74" s="12"/>
      <c r="E74" s="12"/>
      <c r="F74" s="73">
        <f>+E73</f>
        <v>30000</v>
      </c>
    </row>
    <row r="75" spans="2:9" ht="20.25" thickBot="1" x14ac:dyDescent="0.35"/>
    <row r="76" spans="2:9" ht="20.25" thickBot="1" x14ac:dyDescent="0.35">
      <c r="B76" s="76" t="s">
        <v>41</v>
      </c>
      <c r="C76" s="77"/>
      <c r="D76" s="77"/>
      <c r="E76" s="77"/>
      <c r="F76" s="77"/>
      <c r="G76" s="77"/>
      <c r="H76" s="77"/>
      <c r="I76" s="78"/>
    </row>
    <row r="77" spans="2:9" ht="20.25" thickBot="1" x14ac:dyDescent="0.35"/>
    <row r="78" spans="2:9" x14ac:dyDescent="0.3">
      <c r="B78" s="5"/>
      <c r="C78" s="84" t="s">
        <v>43</v>
      </c>
      <c r="D78" s="84" t="s">
        <v>44</v>
      </c>
      <c r="E78" s="85" t="s">
        <v>45</v>
      </c>
      <c r="F78" s="84" t="s">
        <v>43</v>
      </c>
      <c r="G78" s="84" t="s">
        <v>44</v>
      </c>
      <c r="H78" s="86" t="s">
        <v>45</v>
      </c>
      <c r="I78" s="81" t="s">
        <v>48</v>
      </c>
    </row>
    <row r="79" spans="2:9" ht="20.25" thickBot="1" x14ac:dyDescent="0.35">
      <c r="B79" s="11"/>
      <c r="C79" s="87" t="s">
        <v>42</v>
      </c>
      <c r="D79" s="87" t="s">
        <v>42</v>
      </c>
      <c r="E79" s="88" t="s">
        <v>46</v>
      </c>
      <c r="F79" s="87" t="s">
        <v>42</v>
      </c>
      <c r="G79" s="87" t="s">
        <v>42</v>
      </c>
      <c r="H79" s="89" t="s">
        <v>47</v>
      </c>
      <c r="I79" s="90" t="s">
        <v>49</v>
      </c>
    </row>
    <row r="80" spans="2:9" x14ac:dyDescent="0.3">
      <c r="B80" s="56" t="s">
        <v>17</v>
      </c>
      <c r="E80" s="79">
        <v>0</v>
      </c>
      <c r="F80" s="71">
        <f>+E26-E68</f>
        <v>720000</v>
      </c>
      <c r="G80" s="71">
        <f>+E27+-E69</f>
        <v>-320000</v>
      </c>
      <c r="H80" s="80">
        <f>+F80+G80</f>
        <v>400000</v>
      </c>
      <c r="I80" s="82">
        <f>+H80*0.3</f>
        <v>120000</v>
      </c>
    </row>
    <row r="81" spans="2:9" x14ac:dyDescent="0.3">
      <c r="B81" s="56" t="s">
        <v>18</v>
      </c>
      <c r="E81" s="79">
        <v>0</v>
      </c>
      <c r="F81" s="71">
        <f>+F80-180000</f>
        <v>540000</v>
      </c>
      <c r="G81" s="71">
        <f>+G80+80000</f>
        <v>-240000</v>
      </c>
      <c r="H81" s="80">
        <f>+F81+G81</f>
        <v>300000</v>
      </c>
      <c r="I81" s="82">
        <f>+H81*0.3</f>
        <v>90000</v>
      </c>
    </row>
    <row r="82" spans="2:9" x14ac:dyDescent="0.3">
      <c r="B82" s="56" t="s">
        <v>19</v>
      </c>
      <c r="E82" s="79">
        <v>0</v>
      </c>
      <c r="F82" s="71">
        <f>+F81-180000</f>
        <v>360000</v>
      </c>
      <c r="G82" s="71">
        <f>+G81+80000</f>
        <v>-160000</v>
      </c>
      <c r="H82" s="80">
        <f>+F82+G82</f>
        <v>200000</v>
      </c>
      <c r="I82" s="82">
        <f>+H82*0.3</f>
        <v>60000</v>
      </c>
    </row>
    <row r="83" spans="2:9" x14ac:dyDescent="0.3">
      <c r="B83" s="56" t="s">
        <v>20</v>
      </c>
      <c r="E83" s="79">
        <v>0</v>
      </c>
      <c r="F83" s="71">
        <f>+F82-180000</f>
        <v>180000</v>
      </c>
      <c r="G83" s="71">
        <f>+G82+80000</f>
        <v>-80000</v>
      </c>
      <c r="H83" s="80">
        <f>+F83+G83</f>
        <v>100000</v>
      </c>
      <c r="I83" s="82">
        <f>+H83*0.3</f>
        <v>30000</v>
      </c>
    </row>
    <row r="84" spans="2:9" ht="20.25" thickBot="1" x14ac:dyDescent="0.35">
      <c r="B84" s="56" t="s">
        <v>21</v>
      </c>
      <c r="E84" s="79">
        <v>0</v>
      </c>
      <c r="F84" s="71">
        <f>+F83-180000</f>
        <v>0</v>
      </c>
      <c r="G84" s="71">
        <f>+G83+80000</f>
        <v>0</v>
      </c>
      <c r="H84" s="80">
        <f>+F84+G84</f>
        <v>0</v>
      </c>
      <c r="I84" s="83">
        <f>+H84*0.3</f>
        <v>0</v>
      </c>
    </row>
  </sheetData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3215E-56AC-4317-9D65-0FB5317F19A4}">
  <dimension ref="B1:L17"/>
  <sheetViews>
    <sheetView zoomScale="145" zoomScaleNormal="145" workbookViewId="0">
      <selection activeCell="B2" sqref="B2:C10"/>
    </sheetView>
  </sheetViews>
  <sheetFormatPr baseColWidth="10" defaultRowHeight="15" x14ac:dyDescent="0.25"/>
  <cols>
    <col min="1" max="1" width="2.85546875" customWidth="1"/>
    <col min="2" max="2" width="15.7109375" bestFit="1" customWidth="1"/>
    <col min="3" max="3" width="11.42578125" customWidth="1"/>
    <col min="4" max="4" width="2.42578125" customWidth="1"/>
    <col min="5" max="5" width="6.140625" customWidth="1"/>
    <col min="7" max="7" width="3.140625" customWidth="1"/>
    <col min="12" max="12" width="3.5703125" customWidth="1"/>
  </cols>
  <sheetData>
    <row r="1" spans="2:12" ht="15.75" thickBot="1" x14ac:dyDescent="0.3"/>
    <row r="2" spans="2:12" ht="15.75" thickBot="1" x14ac:dyDescent="0.3">
      <c r="B2" s="136" t="s">
        <v>54</v>
      </c>
      <c r="C2" s="137"/>
      <c r="F2" s="152" t="s">
        <v>73</v>
      </c>
      <c r="H2" s="165" t="s">
        <v>74</v>
      </c>
      <c r="I2" s="159"/>
      <c r="J2" s="159"/>
      <c r="K2" s="159"/>
      <c r="L2" s="160"/>
    </row>
    <row r="3" spans="2:12" x14ac:dyDescent="0.25">
      <c r="B3" s="142" t="s">
        <v>44</v>
      </c>
      <c r="C3" s="143">
        <v>1000000</v>
      </c>
      <c r="F3" s="153" t="s">
        <v>63</v>
      </c>
      <c r="H3" s="142"/>
      <c r="L3" s="144"/>
    </row>
    <row r="4" spans="2:12" ht="15.75" thickBot="1" x14ac:dyDescent="0.3">
      <c r="B4" s="142" t="s">
        <v>55</v>
      </c>
      <c r="C4" s="143">
        <v>300000</v>
      </c>
      <c r="F4" s="153" t="s">
        <v>62</v>
      </c>
      <c r="H4" s="142"/>
      <c r="J4" s="164" t="s">
        <v>75</v>
      </c>
      <c r="K4" s="164" t="s">
        <v>76</v>
      </c>
      <c r="L4" s="144"/>
    </row>
    <row r="5" spans="2:12" ht="15.75" thickBot="1" x14ac:dyDescent="0.3">
      <c r="B5" s="138" t="s">
        <v>56</v>
      </c>
      <c r="C5" s="139">
        <f>+C3-C4</f>
        <v>700000</v>
      </c>
      <c r="F5" s="150"/>
      <c r="H5" s="142" t="s">
        <v>77</v>
      </c>
      <c r="J5" s="133">
        <v>900000</v>
      </c>
      <c r="K5" s="133">
        <v>900000</v>
      </c>
      <c r="L5" s="144"/>
    </row>
    <row r="6" spans="2:12" ht="15.75" thickBot="1" x14ac:dyDescent="0.3">
      <c r="B6" s="142"/>
      <c r="C6" s="144"/>
      <c r="F6" s="150" t="s">
        <v>64</v>
      </c>
      <c r="H6" s="142" t="s">
        <v>78</v>
      </c>
      <c r="J6" s="133">
        <f>-C5</f>
        <v>-700000</v>
      </c>
      <c r="K6" s="133">
        <f>-C10</f>
        <v>-500000</v>
      </c>
      <c r="L6" s="144"/>
    </row>
    <row r="7" spans="2:12" ht="15.75" thickBot="1" x14ac:dyDescent="0.3">
      <c r="B7" s="136" t="s">
        <v>54</v>
      </c>
      <c r="C7" s="137"/>
      <c r="F7" s="150" t="s">
        <v>65</v>
      </c>
      <c r="H7" s="142"/>
      <c r="J7" s="161">
        <f>+J5+J6</f>
        <v>200000</v>
      </c>
      <c r="K7" s="161">
        <f>+K5+K6</f>
        <v>400000</v>
      </c>
      <c r="L7" s="144"/>
    </row>
    <row r="8" spans="2:12" ht="15.75" thickBot="1" x14ac:dyDescent="0.3">
      <c r="B8" s="142" t="s">
        <v>44</v>
      </c>
      <c r="C8" s="143">
        <v>1000000</v>
      </c>
      <c r="F8" s="150" t="s">
        <v>66</v>
      </c>
      <c r="H8" s="142" t="s">
        <v>79</v>
      </c>
      <c r="I8" s="162">
        <v>0.3</v>
      </c>
      <c r="J8" s="133">
        <f>-+J7*I8</f>
        <v>-60000</v>
      </c>
      <c r="K8" s="133">
        <f>-K7*I8</f>
        <v>-120000</v>
      </c>
      <c r="L8" s="144"/>
    </row>
    <row r="9" spans="2:12" ht="15.75" thickBot="1" x14ac:dyDescent="0.3">
      <c r="B9" s="142" t="s">
        <v>58</v>
      </c>
      <c r="C9" s="143">
        <v>500000</v>
      </c>
      <c r="F9" s="150" t="s">
        <v>67</v>
      </c>
      <c r="H9" s="142"/>
      <c r="K9" s="154">
        <f>+K8-J8</f>
        <v>-60000</v>
      </c>
      <c r="L9" s="144"/>
    </row>
    <row r="10" spans="2:12" ht="15.75" thickBot="1" x14ac:dyDescent="0.3">
      <c r="B10" s="140" t="s">
        <v>57</v>
      </c>
      <c r="C10" s="141">
        <f>+C8-C9</f>
        <v>500000</v>
      </c>
      <c r="F10" s="150" t="s">
        <v>68</v>
      </c>
      <c r="H10" s="142"/>
      <c r="K10" s="155" t="s">
        <v>80</v>
      </c>
      <c r="L10" s="144"/>
    </row>
    <row r="11" spans="2:12" ht="15.75" thickBot="1" x14ac:dyDescent="0.3">
      <c r="B11" s="142"/>
      <c r="C11" s="144"/>
      <c r="F11" s="150" t="s">
        <v>69</v>
      </c>
      <c r="H11" s="148"/>
      <c r="I11" s="163"/>
      <c r="J11" s="163"/>
      <c r="K11" s="163"/>
      <c r="L11" s="149"/>
    </row>
    <row r="12" spans="2:12" x14ac:dyDescent="0.25">
      <c r="B12" s="145" t="s">
        <v>59</v>
      </c>
      <c r="C12" s="146">
        <f>+C5-C10</f>
        <v>200000</v>
      </c>
      <c r="F12" s="150" t="s">
        <v>70</v>
      </c>
    </row>
    <row r="13" spans="2:12" x14ac:dyDescent="0.25">
      <c r="B13" s="142"/>
      <c r="C13" s="147">
        <v>0.3</v>
      </c>
      <c r="F13" s="150" t="s">
        <v>71</v>
      </c>
    </row>
    <row r="14" spans="2:12" x14ac:dyDescent="0.25">
      <c r="B14" s="145" t="s">
        <v>60</v>
      </c>
      <c r="C14" s="146">
        <f>+C12*C13</f>
        <v>60000</v>
      </c>
      <c r="F14" s="150" t="s">
        <v>72</v>
      </c>
    </row>
    <row r="15" spans="2:12" x14ac:dyDescent="0.25">
      <c r="B15" s="142"/>
      <c r="C15" s="144"/>
      <c r="F15" s="150"/>
    </row>
    <row r="16" spans="2:12" x14ac:dyDescent="0.25">
      <c r="B16" s="142" t="s">
        <v>61</v>
      </c>
      <c r="C16" s="144"/>
      <c r="F16" s="150"/>
    </row>
    <row r="17" spans="2:6" ht="15.75" thickBot="1" x14ac:dyDescent="0.3">
      <c r="B17" s="156" t="s">
        <v>48</v>
      </c>
      <c r="C17" s="157"/>
      <c r="F17" s="15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F76A1-707A-46F9-9EB3-18E09B1A72C4}">
  <dimension ref="A1:L28"/>
  <sheetViews>
    <sheetView zoomScale="110" zoomScaleNormal="110" workbookViewId="0">
      <selection activeCell="B2" sqref="B2:C10"/>
    </sheetView>
  </sheetViews>
  <sheetFormatPr baseColWidth="10" defaultRowHeight="15" x14ac:dyDescent="0.25"/>
  <cols>
    <col min="1" max="1" width="15.7109375" bestFit="1" customWidth="1"/>
  </cols>
  <sheetData>
    <row r="1" spans="1:12" ht="15.75" thickBot="1" x14ac:dyDescent="0.3"/>
    <row r="2" spans="1:12" ht="15.75" thickBot="1" x14ac:dyDescent="0.3">
      <c r="A2" s="136" t="s">
        <v>54</v>
      </c>
      <c r="B2" s="166" t="s">
        <v>17</v>
      </c>
      <c r="C2" s="166" t="s">
        <v>18</v>
      </c>
      <c r="D2" s="166" t="s">
        <v>19</v>
      </c>
      <c r="E2" s="166" t="s">
        <v>20</v>
      </c>
      <c r="F2" s="166" t="s">
        <v>21</v>
      </c>
      <c r="G2" s="166" t="s">
        <v>81</v>
      </c>
      <c r="H2" s="166" t="s">
        <v>82</v>
      </c>
      <c r="I2" s="166" t="s">
        <v>83</v>
      </c>
      <c r="J2" s="166" t="s">
        <v>84</v>
      </c>
      <c r="K2" s="166" t="s">
        <v>85</v>
      </c>
    </row>
    <row r="3" spans="1:12" x14ac:dyDescent="0.25">
      <c r="A3" s="142" t="s">
        <v>44</v>
      </c>
      <c r="B3" s="133">
        <v>1000000</v>
      </c>
      <c r="C3" s="133">
        <v>1000000</v>
      </c>
      <c r="D3" s="133">
        <v>1000000</v>
      </c>
      <c r="E3" s="133">
        <v>1000000</v>
      </c>
      <c r="F3" s="133">
        <v>1000000</v>
      </c>
      <c r="G3" s="133">
        <v>1000000</v>
      </c>
      <c r="H3" s="133">
        <v>1000000</v>
      </c>
      <c r="I3" s="133">
        <v>1000000</v>
      </c>
      <c r="J3" s="133">
        <v>1000000</v>
      </c>
      <c r="K3" s="133">
        <v>1000000</v>
      </c>
    </row>
    <row r="4" spans="1:12" ht="15.75" thickBot="1" x14ac:dyDescent="0.3">
      <c r="A4" s="142" t="s">
        <v>55</v>
      </c>
      <c r="B4" s="133">
        <f>-B3/10</f>
        <v>-100000</v>
      </c>
      <c r="C4" s="133">
        <f>+$B$4+B4</f>
        <v>-200000</v>
      </c>
      <c r="D4" s="133">
        <f t="shared" ref="D4:K4" si="0">+$B$4+C4</f>
        <v>-300000</v>
      </c>
      <c r="E4" s="133">
        <f t="shared" si="0"/>
        <v>-400000</v>
      </c>
      <c r="F4" s="133">
        <f t="shared" si="0"/>
        <v>-500000</v>
      </c>
      <c r="G4" s="133">
        <f t="shared" si="0"/>
        <v>-600000</v>
      </c>
      <c r="H4" s="133">
        <f t="shared" si="0"/>
        <v>-700000</v>
      </c>
      <c r="I4" s="133">
        <f t="shared" si="0"/>
        <v>-800000</v>
      </c>
      <c r="J4" s="133">
        <f t="shared" si="0"/>
        <v>-900000</v>
      </c>
      <c r="K4" s="133">
        <f t="shared" si="0"/>
        <v>-1000000</v>
      </c>
    </row>
    <row r="5" spans="1:12" ht="15.75" thickBot="1" x14ac:dyDescent="0.3">
      <c r="A5" s="138" t="s">
        <v>56</v>
      </c>
      <c r="B5" s="167">
        <f>+B3+B4</f>
        <v>900000</v>
      </c>
      <c r="C5" s="167">
        <f t="shared" ref="C5:K5" si="1">+C3+C4</f>
        <v>800000</v>
      </c>
      <c r="D5" s="167">
        <f t="shared" si="1"/>
        <v>700000</v>
      </c>
      <c r="E5" s="167">
        <f t="shared" si="1"/>
        <v>600000</v>
      </c>
      <c r="F5" s="167">
        <f t="shared" si="1"/>
        <v>500000</v>
      </c>
      <c r="G5" s="167">
        <f t="shared" si="1"/>
        <v>400000</v>
      </c>
      <c r="H5" s="167">
        <f t="shared" si="1"/>
        <v>300000</v>
      </c>
      <c r="I5" s="167">
        <f t="shared" si="1"/>
        <v>200000</v>
      </c>
      <c r="J5" s="167">
        <f t="shared" si="1"/>
        <v>100000</v>
      </c>
      <c r="K5" s="167">
        <f t="shared" si="1"/>
        <v>0</v>
      </c>
    </row>
    <row r="6" spans="1:12" ht="15.75" thickBot="1" x14ac:dyDescent="0.3">
      <c r="A6" s="142"/>
    </row>
    <row r="7" spans="1:12" ht="15.75" thickBot="1" x14ac:dyDescent="0.3">
      <c r="A7" s="136" t="s">
        <v>54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</row>
    <row r="8" spans="1:12" x14ac:dyDescent="0.25">
      <c r="A8" s="142" t="s">
        <v>44</v>
      </c>
      <c r="B8" s="133">
        <v>1000000</v>
      </c>
      <c r="C8" s="133">
        <v>1000000</v>
      </c>
      <c r="D8" s="133">
        <v>1000000</v>
      </c>
      <c r="E8" s="133">
        <v>1000000</v>
      </c>
      <c r="F8" s="133">
        <v>1000000</v>
      </c>
      <c r="G8" s="133">
        <v>1000000</v>
      </c>
      <c r="H8" s="133">
        <v>1000000</v>
      </c>
      <c r="I8" s="133">
        <v>1000000</v>
      </c>
      <c r="J8" s="133">
        <v>1000000</v>
      </c>
      <c r="K8" s="133">
        <v>1000000</v>
      </c>
    </row>
    <row r="9" spans="1:12" ht="15.75" thickBot="1" x14ac:dyDescent="0.3">
      <c r="A9" s="142" t="s">
        <v>58</v>
      </c>
      <c r="B9" s="133">
        <f>+-B8/7</f>
        <v>-142857.14285714287</v>
      </c>
      <c r="C9" s="133">
        <f>+B9+B9</f>
        <v>-285714.28571428574</v>
      </c>
      <c r="D9" s="133">
        <f>+$B$9+C9</f>
        <v>-428571.42857142864</v>
      </c>
      <c r="E9" s="133">
        <f t="shared" ref="E9:H9" si="2">+$B$9+D9</f>
        <v>-571428.57142857148</v>
      </c>
      <c r="F9" s="133">
        <f t="shared" si="2"/>
        <v>-714285.71428571432</v>
      </c>
      <c r="G9" s="133">
        <f t="shared" si="2"/>
        <v>-857142.85714285716</v>
      </c>
      <c r="H9" s="133">
        <f t="shared" si="2"/>
        <v>-1000000</v>
      </c>
      <c r="I9" s="133">
        <f>+H9</f>
        <v>-1000000</v>
      </c>
      <c r="J9" s="133">
        <f t="shared" ref="J9:K9" si="3">+I9</f>
        <v>-1000000</v>
      </c>
      <c r="K9" s="133">
        <f t="shared" si="3"/>
        <v>-1000000</v>
      </c>
    </row>
    <row r="10" spans="1:12" ht="15.75" thickBot="1" x14ac:dyDescent="0.3">
      <c r="A10" s="140" t="s">
        <v>57</v>
      </c>
      <c r="B10" s="169">
        <f>+B8+B9</f>
        <v>857142.85714285716</v>
      </c>
      <c r="C10" s="169">
        <f t="shared" ref="C10:K10" si="4">+C8+C9</f>
        <v>714285.71428571432</v>
      </c>
      <c r="D10" s="169">
        <f t="shared" si="4"/>
        <v>571428.57142857136</v>
      </c>
      <c r="E10" s="169">
        <f t="shared" si="4"/>
        <v>428571.42857142852</v>
      </c>
      <c r="F10" s="169">
        <f t="shared" si="4"/>
        <v>285714.28571428568</v>
      </c>
      <c r="G10" s="169">
        <f t="shared" si="4"/>
        <v>142857.14285714284</v>
      </c>
      <c r="H10" s="169">
        <f t="shared" si="4"/>
        <v>0</v>
      </c>
      <c r="I10" s="169">
        <f t="shared" si="4"/>
        <v>0</v>
      </c>
      <c r="J10" s="169">
        <f t="shared" si="4"/>
        <v>0</v>
      </c>
      <c r="K10" s="169">
        <f t="shared" si="4"/>
        <v>0</v>
      </c>
    </row>
    <row r="11" spans="1:12" ht="15.75" thickBot="1" x14ac:dyDescent="0.3"/>
    <row r="12" spans="1:12" ht="15.75" thickBot="1" x14ac:dyDescent="0.3">
      <c r="A12" s="179" t="s">
        <v>21</v>
      </c>
      <c r="B12" s="180"/>
      <c r="C12" s="180"/>
      <c r="D12" s="181" t="s">
        <v>89</v>
      </c>
      <c r="E12" s="181" t="s">
        <v>90</v>
      </c>
      <c r="F12" s="158"/>
      <c r="G12" s="170" t="s">
        <v>50</v>
      </c>
      <c r="H12" s="171" t="s">
        <v>51</v>
      </c>
      <c r="J12" s="186" t="s">
        <v>102</v>
      </c>
      <c r="K12" s="187"/>
      <c r="L12" s="188"/>
    </row>
    <row r="13" spans="1:12" x14ac:dyDescent="0.25">
      <c r="A13" s="142" t="s">
        <v>86</v>
      </c>
      <c r="D13" s="133">
        <f>+E5-E10</f>
        <v>171428.57142857148</v>
      </c>
      <c r="E13" s="133">
        <f>+D13*0.3</f>
        <v>51428.571428571442</v>
      </c>
      <c r="F13" s="174" t="s">
        <v>39</v>
      </c>
      <c r="G13" s="175">
        <f>+E15</f>
        <v>12857.142857142848</v>
      </c>
      <c r="H13" s="176"/>
      <c r="J13" s="142"/>
      <c r="L13" s="144"/>
    </row>
    <row r="14" spans="1:12" x14ac:dyDescent="0.25">
      <c r="A14" s="142" t="s">
        <v>87</v>
      </c>
      <c r="D14" s="133">
        <f>+F5-F10</f>
        <v>214285.71428571432</v>
      </c>
      <c r="E14" s="133">
        <f>+D14*0.3</f>
        <v>64285.71428571429</v>
      </c>
      <c r="F14" s="174" t="s">
        <v>38</v>
      </c>
      <c r="G14" s="177"/>
      <c r="H14" s="178">
        <f>+G13</f>
        <v>12857.142857142848</v>
      </c>
      <c r="J14" s="142" t="s">
        <v>103</v>
      </c>
      <c r="L14" s="144"/>
    </row>
    <row r="15" spans="1:12" ht="15.75" thickBot="1" x14ac:dyDescent="0.3">
      <c r="A15" s="182" t="s">
        <v>88</v>
      </c>
      <c r="B15" s="183"/>
      <c r="C15" s="183"/>
      <c r="D15" s="184">
        <f>+D14-D13</f>
        <v>42857.142857142841</v>
      </c>
      <c r="E15" s="184">
        <f>+E14-E13</f>
        <v>12857.142857142848</v>
      </c>
      <c r="F15" s="185" t="s">
        <v>101</v>
      </c>
      <c r="G15" s="163"/>
      <c r="H15" s="149"/>
      <c r="J15" s="142" t="s">
        <v>104</v>
      </c>
      <c r="L15" s="144"/>
    </row>
    <row r="16" spans="1:12" ht="15.75" thickBot="1" x14ac:dyDescent="0.3">
      <c r="J16" s="142" t="s">
        <v>105</v>
      </c>
      <c r="L16" s="144"/>
    </row>
    <row r="17" spans="1:12" ht="15.75" thickBot="1" x14ac:dyDescent="0.3">
      <c r="A17" s="198">
        <v>0.3</v>
      </c>
      <c r="B17" s="138" t="s">
        <v>91</v>
      </c>
      <c r="C17" s="173"/>
      <c r="D17" s="173"/>
      <c r="E17" s="173"/>
      <c r="F17" s="139">
        <v>800000</v>
      </c>
      <c r="G17" s="133"/>
      <c r="J17" s="142" t="s">
        <v>105</v>
      </c>
      <c r="L17" s="144"/>
    </row>
    <row r="18" spans="1:12" x14ac:dyDescent="0.25">
      <c r="B18" s="142"/>
      <c r="F18" s="144"/>
      <c r="J18" s="142" t="s">
        <v>105</v>
      </c>
      <c r="L18" s="144"/>
    </row>
    <row r="19" spans="1:12" x14ac:dyDescent="0.25">
      <c r="B19" s="145" t="s">
        <v>94</v>
      </c>
      <c r="F19" s="144"/>
      <c r="J19" s="142" t="s">
        <v>105</v>
      </c>
      <c r="L19" s="144"/>
    </row>
    <row r="20" spans="1:12" x14ac:dyDescent="0.25">
      <c r="B20" s="142" t="s">
        <v>92</v>
      </c>
      <c r="C20" t="s">
        <v>95</v>
      </c>
      <c r="F20" s="143">
        <v>100000</v>
      </c>
      <c r="J20" s="142" t="s">
        <v>105</v>
      </c>
      <c r="L20" s="144"/>
    </row>
    <row r="21" spans="1:12" x14ac:dyDescent="0.25">
      <c r="B21" s="142" t="s">
        <v>93</v>
      </c>
      <c r="C21" t="s">
        <v>96</v>
      </c>
      <c r="F21" s="143">
        <f>+B9</f>
        <v>-142857.14285714287</v>
      </c>
      <c r="J21" s="192" t="s">
        <v>106</v>
      </c>
      <c r="K21" s="193"/>
      <c r="L21" s="194">
        <f>+F17</f>
        <v>800000</v>
      </c>
    </row>
    <row r="22" spans="1:12" x14ac:dyDescent="0.25">
      <c r="B22" s="195" t="s">
        <v>97</v>
      </c>
      <c r="C22" s="196"/>
      <c r="D22" s="196"/>
      <c r="E22" s="196"/>
      <c r="F22" s="197">
        <v>200000</v>
      </c>
      <c r="G22" s="133"/>
      <c r="J22" s="142" t="s">
        <v>25</v>
      </c>
      <c r="L22" s="143">
        <f>+E28</f>
        <v>-300000</v>
      </c>
    </row>
    <row r="23" spans="1:12" ht="15.75" thickBot="1" x14ac:dyDescent="0.3">
      <c r="B23" s="142"/>
      <c r="F23" s="144"/>
      <c r="J23" s="189" t="s">
        <v>28</v>
      </c>
      <c r="K23" s="190"/>
      <c r="L23" s="191">
        <f>+L21+L22</f>
        <v>500000</v>
      </c>
    </row>
    <row r="24" spans="1:12" ht="15.75" thickBot="1" x14ac:dyDescent="0.3">
      <c r="B24" s="138" t="s">
        <v>98</v>
      </c>
      <c r="C24" s="173"/>
      <c r="D24" s="173"/>
      <c r="E24" s="173"/>
      <c r="F24" s="139">
        <f>SUM(F17:F23)</f>
        <v>957142.85714285716</v>
      </c>
    </row>
    <row r="25" spans="1:12" x14ac:dyDescent="0.25">
      <c r="B25" s="142"/>
      <c r="F25" s="144"/>
      <c r="H25" s="158" t="s">
        <v>107</v>
      </c>
      <c r="I25" s="199">
        <f>+F17</f>
        <v>800000</v>
      </c>
    </row>
    <row r="26" spans="1:12" ht="15.75" thickBot="1" x14ac:dyDescent="0.3">
      <c r="B26" s="142"/>
      <c r="C26" s="196" t="s">
        <v>99</v>
      </c>
      <c r="D26" s="196"/>
      <c r="E26" s="200">
        <f>-F24*0.3</f>
        <v>-287142.85714285716</v>
      </c>
      <c r="F26" s="144"/>
      <c r="H26" s="142" t="s">
        <v>108</v>
      </c>
      <c r="I26" s="143">
        <f>+F22</f>
        <v>200000</v>
      </c>
    </row>
    <row r="27" spans="1:12" ht="15.75" thickBot="1" x14ac:dyDescent="0.3">
      <c r="B27" s="142"/>
      <c r="C27" s="196" t="s">
        <v>60</v>
      </c>
      <c r="D27" s="196"/>
      <c r="E27" s="200">
        <f>-G13</f>
        <v>-12857.142857142848</v>
      </c>
      <c r="F27" s="144"/>
      <c r="H27" s="134" t="s">
        <v>109</v>
      </c>
      <c r="I27" s="135">
        <f>+I25+I26</f>
        <v>1000000</v>
      </c>
    </row>
    <row r="28" spans="1:12" ht="15.75" thickBot="1" x14ac:dyDescent="0.3">
      <c r="B28" s="148"/>
      <c r="C28" s="138" t="s">
        <v>100</v>
      </c>
      <c r="D28" s="173"/>
      <c r="E28" s="139">
        <f>+E26+E27</f>
        <v>-300000</v>
      </c>
      <c r="F28" s="149"/>
      <c r="H28" s="136" t="s">
        <v>110</v>
      </c>
      <c r="I28" s="172">
        <f>-+I27*30%</f>
        <v>-300000</v>
      </c>
    </row>
  </sheetData>
  <phoneticPr fontId="1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2024-09-04T00:56:46Z</dcterms:created>
  <dcterms:modified xsi:type="dcterms:W3CDTF">2024-09-06T17:53:57Z</dcterms:modified>
</cp:coreProperties>
</file>