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ABD9B324-D561-4EB7-B8DA-C37BF0BAD8F9}" xr6:coauthVersionLast="47" xr6:coauthVersionMax="47" xr10:uidLastSave="{00000000-0000-0000-0000-000000000000}"/>
  <bookViews>
    <workbookView xWindow="-120" yWindow="-120" windowWidth="29040" windowHeight="15720" tabRatio="863" firstSheet="2" activeTab="2" xr2:uid="{00000000-000D-0000-FFFF-FFFF00000000}"/>
  </bookViews>
  <sheets>
    <sheet name="Diagnóstico (2)" sheetId="21" state="hidden" r:id="rId1"/>
    <sheet name="Diagnóstico" sheetId="1" state="hidden" r:id="rId2"/>
    <sheet name="EXTRA" sheetId="26" r:id="rId3"/>
    <sheet name="Hoja6" sheetId="27" r:id="rId4"/>
    <sheet name="Hoja10" sheetId="25" state="hidden" r:id="rId5"/>
    <sheet name="Hoja7" sheetId="24" state="hidden" r:id="rId6"/>
    <sheet name="TECNICA DE ADECUACION (2)" sheetId="18" state="hidden" r:id="rId7"/>
    <sheet name="TECNICA DE ADECUACION" sheetId="17" state="hidden" r:id="rId8"/>
    <sheet name="Hoja3" sheetId="14" state="hidden" r:id="rId9"/>
    <sheet name="Hoja2" sheetId="13" state="hidden" r:id="rId10"/>
    <sheet name="Hoja5" sheetId="16" state="hidden" r:id="rId11"/>
    <sheet name="Hoja8" sheetId="19" state="hidden" r:id="rId12"/>
    <sheet name="Hoja9" sheetId="20" state="hidden" r:id="rId13"/>
    <sheet name="Hoja4" sheetId="15" state="hidden" r:id="rId14"/>
    <sheet name="Hoja1" sheetId="12" state="hidden" r:id="rId15"/>
  </sheets>
  <definedNames>
    <definedName name="_xlnm.Print_Area" localSheetId="1">Diagnóstico!$A$2:$O$42</definedName>
    <definedName name="_xlnm.Print_Area" localSheetId="0">'Diagnóstico (2)'!$A$1:$O$41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3" i="26" l="1"/>
  <c r="Q78" i="26" s="1"/>
  <c r="O73" i="26"/>
  <c r="M73" i="26"/>
  <c r="M83" i="26"/>
  <c r="L85" i="26"/>
  <c r="L86" i="26" s="1"/>
  <c r="L87" i="26" s="1"/>
  <c r="L88" i="26" s="1"/>
  <c r="Q58" i="26"/>
  <c r="M59" i="26" s="1"/>
  <c r="M60" i="26" s="1"/>
  <c r="M61" i="26" s="1"/>
  <c r="M62" i="26" s="1"/>
  <c r="M51" i="26"/>
  <c r="L53" i="26"/>
  <c r="L59" i="26" s="1"/>
  <c r="L60" i="26" s="1"/>
  <c r="M29" i="26"/>
  <c r="M30" i="26" s="1"/>
  <c r="M31" i="26" s="1"/>
  <c r="L29" i="26"/>
  <c r="W26" i="26"/>
  <c r="V26" i="26"/>
  <c r="U26" i="26"/>
  <c r="L23" i="26"/>
  <c r="L24" i="26" s="1"/>
  <c r="M24" i="26" s="1"/>
  <c r="L19" i="26"/>
  <c r="M22" i="26" s="1"/>
  <c r="W16" i="26"/>
  <c r="V16" i="26"/>
  <c r="V17" i="26"/>
  <c r="W17" i="26" s="1"/>
  <c r="U16" i="26"/>
  <c r="V9" i="26"/>
  <c r="M85" i="26" l="1"/>
  <c r="M86" i="26" s="1"/>
  <c r="M38" i="26"/>
  <c r="N29" i="26"/>
  <c r="O29" i="26" s="1"/>
  <c r="P10" i="26" s="1"/>
  <c r="Q11" i="26" s="1"/>
  <c r="L54" i="26"/>
  <c r="L55" i="26" s="1"/>
  <c r="M53" i="26"/>
  <c r="M54" i="26" s="1"/>
  <c r="L61" i="26"/>
  <c r="N60" i="26"/>
  <c r="N59" i="26"/>
  <c r="L30" i="26"/>
  <c r="N30" i="26" s="1"/>
  <c r="O30" i="26" s="1"/>
  <c r="N10" i="26" s="1"/>
  <c r="O11" i="26" s="1"/>
  <c r="L31" i="26"/>
  <c r="N31" i="26" s="1"/>
  <c r="O31" i="26" s="1"/>
  <c r="L10" i="26" s="1"/>
  <c r="M11" i="26" s="1"/>
  <c r="L7" i="26"/>
  <c r="M8" i="26" s="1"/>
  <c r="N7" i="26"/>
  <c r="P7" i="26"/>
  <c r="M23" i="26"/>
  <c r="N53" i="26" l="1"/>
  <c r="M87" i="26"/>
  <c r="P74" i="26"/>
  <c r="N54" i="26"/>
  <c r="M65" i="26" s="1"/>
  <c r="N65" i="26" s="1"/>
  <c r="Q43" i="26" s="1"/>
  <c r="P41" i="26" s="1"/>
  <c r="N41" i="26" s="1"/>
  <c r="M55" i="26"/>
  <c r="N55" i="26" s="1"/>
  <c r="P36" i="26"/>
  <c r="L62" i="26"/>
  <c r="N62" i="26" s="1"/>
  <c r="N61" i="26"/>
  <c r="L56" i="26"/>
  <c r="P13" i="26"/>
  <c r="Q8" i="26"/>
  <c r="Q13" i="26" s="1"/>
  <c r="O8" i="26"/>
  <c r="O13" i="26" s="1"/>
  <c r="N13" i="26"/>
  <c r="P75" i="26" l="1"/>
  <c r="N75" i="26" s="1"/>
  <c r="M88" i="26"/>
  <c r="L74" i="26" s="1"/>
  <c r="N74" i="26"/>
  <c r="M66" i="26"/>
  <c r="N66" i="26" s="1"/>
  <c r="O43" i="26" s="1"/>
  <c r="N42" i="26" s="1"/>
  <c r="L41" i="26" s="1"/>
  <c r="P47" i="26"/>
  <c r="Q37" i="26"/>
  <c r="M56" i="26"/>
  <c r="L36" i="26" s="1"/>
  <c r="N36" i="26"/>
  <c r="O76" i="26" l="1"/>
  <c r="O78" i="26" s="1"/>
  <c r="N78" i="26"/>
  <c r="P78" i="26"/>
  <c r="N47" i="26"/>
  <c r="Q47" i="26"/>
  <c r="O37" i="26"/>
  <c r="O38" i="26" s="1"/>
  <c r="N56" i="26"/>
  <c r="M67" i="26" s="1"/>
  <c r="N67" i="26" s="1"/>
  <c r="M43" i="26" s="1"/>
  <c r="L42" i="26" s="1"/>
  <c r="L47" i="26" s="1"/>
  <c r="L75" i="26" l="1"/>
  <c r="L78" i="26" s="1"/>
  <c r="M37" i="26"/>
  <c r="M47" i="26" s="1"/>
  <c r="O47" i="26"/>
  <c r="M76" i="26" l="1"/>
  <c r="M78" i="26" s="1"/>
  <c r="W32" i="26" l="1"/>
  <c r="W35" i="26" s="1"/>
  <c r="V32" i="26"/>
  <c r="V35" i="26" s="1"/>
  <c r="U32" i="26"/>
  <c r="U35" i="26" s="1"/>
  <c r="U27" i="26"/>
  <c r="U29" i="26" s="1"/>
  <c r="V14" i="26"/>
  <c r="U14" i="26"/>
  <c r="W14" i="26"/>
  <c r="W21" i="26" s="1"/>
  <c r="W24" i="26"/>
  <c r="W27" i="26" s="1"/>
  <c r="W29" i="26" s="1"/>
  <c r="V24" i="26"/>
  <c r="V27" i="26" s="1"/>
  <c r="V29" i="26" s="1"/>
  <c r="G32" i="25"/>
  <c r="G33" i="25" s="1"/>
  <c r="G34" i="25" s="1"/>
  <c r="G35" i="25" s="1"/>
  <c r="G20" i="25"/>
  <c r="G21" i="25" s="1"/>
  <c r="G22" i="25" s="1"/>
  <c r="G23" i="25" s="1"/>
  <c r="G11" i="25"/>
  <c r="G10" i="25"/>
  <c r="G9" i="25"/>
  <c r="G8" i="25"/>
  <c r="G2" i="25"/>
  <c r="F2" i="25"/>
  <c r="E4" i="25"/>
  <c r="E5" i="25" s="1"/>
  <c r="E6" i="25" s="1"/>
  <c r="E7" i="25" s="1"/>
  <c r="E8" i="25" s="1"/>
  <c r="E9" i="25" s="1"/>
  <c r="E10" i="25" s="1"/>
  <c r="E11" i="25" s="1"/>
  <c r="E12" i="25" s="1"/>
  <c r="E13" i="25" s="1"/>
  <c r="E14" i="25" s="1"/>
  <c r="E15" i="25" s="1"/>
  <c r="E16" i="25" s="1"/>
  <c r="E17" i="25" s="1"/>
  <c r="E18" i="25" s="1"/>
  <c r="E19" i="25" s="1"/>
  <c r="E20" i="25" s="1"/>
  <c r="E21" i="25" s="1"/>
  <c r="E22" i="25" s="1"/>
  <c r="E23" i="25" s="1"/>
  <c r="E24" i="25" s="1"/>
  <c r="E25" i="25" s="1"/>
  <c r="E26" i="25" s="1"/>
  <c r="E27" i="25" s="1"/>
  <c r="E28" i="25" s="1"/>
  <c r="E29" i="25" s="1"/>
  <c r="E30" i="25" s="1"/>
  <c r="E31" i="25" s="1"/>
  <c r="E32" i="25" s="1"/>
  <c r="E33" i="25" s="1"/>
  <c r="E34" i="25" s="1"/>
  <c r="E35" i="25" s="1"/>
  <c r="E36" i="25" s="1"/>
  <c r="E37" i="25" s="1"/>
  <c r="E38" i="25" s="1"/>
  <c r="E3" i="25"/>
  <c r="B4" i="25"/>
  <c r="B5" i="25" s="1"/>
  <c r="B6" i="25" s="1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D14" i="24"/>
  <c r="B16" i="24"/>
  <c r="B17" i="24" s="1"/>
  <c r="B18" i="24" s="1"/>
  <c r="B19" i="24" s="1"/>
  <c r="B20" i="24" s="1"/>
  <c r="B21" i="24" s="1"/>
  <c r="B22" i="24" s="1"/>
  <c r="B23" i="24" s="1"/>
  <c r="B24" i="24" s="1"/>
  <c r="B25" i="24" s="1"/>
  <c r="B15" i="24"/>
  <c r="I11" i="24"/>
  <c r="I5" i="24"/>
  <c r="C5" i="24"/>
  <c r="C8" i="24" s="1"/>
  <c r="D9" i="24" s="1"/>
  <c r="A38" i="21"/>
  <c r="A22" i="21" s="1"/>
  <c r="A23" i="21" s="1"/>
  <c r="A24" i="21" s="1"/>
  <c r="A25" i="21" s="1"/>
  <c r="A26" i="21" s="1"/>
  <c r="A27" i="21" s="1"/>
  <c r="A19" i="21" s="1"/>
  <c r="A28" i="21" s="1"/>
  <c r="A29" i="21" s="1"/>
  <c r="A30" i="21" s="1"/>
  <c r="A11" i="21" s="1"/>
  <c r="A39" i="21" s="1"/>
  <c r="A12" i="21" s="1"/>
  <c r="A13" i="21" s="1"/>
  <c r="A14" i="21" s="1"/>
  <c r="A40" i="21" s="1"/>
  <c r="A41" i="21" s="1"/>
  <c r="A31" i="21" s="1"/>
  <c r="A15" i="21" s="1"/>
  <c r="A16" i="21" s="1"/>
  <c r="A32" i="21" s="1"/>
  <c r="A20" i="21" s="1"/>
  <c r="A33" i="21" s="1"/>
  <c r="A34" i="21" s="1"/>
  <c r="A17" i="21" s="1"/>
  <c r="A35" i="21" s="1"/>
  <c r="A36" i="21" s="1"/>
  <c r="A21" i="21" s="1"/>
  <c r="A18" i="21" s="1"/>
  <c r="U36" i="26" l="1"/>
  <c r="V36" i="26"/>
  <c r="W36" i="26"/>
  <c r="W37" i="26" s="1"/>
  <c r="U21" i="26"/>
  <c r="V21" i="26"/>
  <c r="H8" i="24"/>
  <c r="I9" i="24" s="1"/>
  <c r="F3" i="20"/>
  <c r="F2" i="20"/>
  <c r="F1" i="20"/>
  <c r="D21" i="19"/>
  <c r="D22" i="19" s="1"/>
  <c r="D23" i="19" s="1"/>
  <c r="D24" i="19" s="1"/>
  <c r="D25" i="19" s="1"/>
  <c r="L6" i="19"/>
  <c r="K5" i="19" s="1"/>
  <c r="K2" i="19"/>
  <c r="L3" i="19" s="1"/>
  <c r="D12" i="19"/>
  <c r="D13" i="19" s="1"/>
  <c r="D14" i="19" s="1"/>
  <c r="D15" i="19" s="1"/>
  <c r="D16" i="19" s="1"/>
  <c r="A12" i="19"/>
  <c r="A13" i="19" s="1"/>
  <c r="A14" i="19" s="1"/>
  <c r="A15" i="19" s="1"/>
  <c r="A16" i="19" s="1"/>
  <c r="F7" i="19"/>
  <c r="F6" i="19"/>
  <c r="F5" i="19"/>
  <c r="F4" i="19"/>
  <c r="F3" i="19"/>
  <c r="E5" i="19"/>
  <c r="G5" i="19" s="1"/>
  <c r="G14" i="19" s="1"/>
  <c r="E6" i="19"/>
  <c r="G6" i="19" s="1"/>
  <c r="G15" i="19" s="1"/>
  <c r="E7" i="19"/>
  <c r="G7" i="19" s="1"/>
  <c r="G16" i="19" s="1"/>
  <c r="E4" i="19"/>
  <c r="E3" i="19"/>
  <c r="K9" i="19" s="1"/>
  <c r="B3" i="19"/>
  <c r="B11" i="19" s="1"/>
  <c r="H9" i="18"/>
  <c r="H10" i="18" s="1"/>
  <c r="D9" i="18"/>
  <c r="D10" i="18" s="1"/>
  <c r="F8" i="18"/>
  <c r="F9" i="18" s="1"/>
  <c r="L14" i="18"/>
  <c r="M14" i="18" s="1"/>
  <c r="M13" i="18"/>
  <c r="K12" i="18"/>
  <c r="K15" i="18" s="1"/>
  <c r="M5" i="18"/>
  <c r="L4" i="18"/>
  <c r="K4" i="18"/>
  <c r="K7" i="18" s="1"/>
  <c r="H4" i="18"/>
  <c r="F4" i="18"/>
  <c r="F5" i="18" s="1"/>
  <c r="D4" i="18"/>
  <c r="D5" i="18" s="1"/>
  <c r="M3" i="18"/>
  <c r="M2" i="18"/>
  <c r="M4" i="18" s="1"/>
  <c r="L14" i="17"/>
  <c r="M14" i="17" s="1"/>
  <c r="K12" i="17"/>
  <c r="K15" i="17"/>
  <c r="M13" i="17"/>
  <c r="M5" i="17"/>
  <c r="K4" i="17"/>
  <c r="K7" i="17" s="1"/>
  <c r="L4" i="17"/>
  <c r="M3" i="17"/>
  <c r="M2" i="17"/>
  <c r="H9" i="17"/>
  <c r="H10" i="17" s="1"/>
  <c r="H19" i="17" s="1"/>
  <c r="F9" i="17"/>
  <c r="F10" i="17" s="1"/>
  <c r="F19" i="17" s="1"/>
  <c r="D9" i="17"/>
  <c r="D10" i="17" s="1"/>
  <c r="D19" i="17" s="1"/>
  <c r="H4" i="17"/>
  <c r="H5" i="17" s="1"/>
  <c r="F4" i="17"/>
  <c r="F5" i="17" s="1"/>
  <c r="D4" i="17"/>
  <c r="D5" i="17" s="1"/>
  <c r="U37" i="26" l="1"/>
  <c r="V37" i="26"/>
  <c r="G3" i="19"/>
  <c r="G12" i="19" s="1"/>
  <c r="M4" i="17"/>
  <c r="G4" i="19"/>
  <c r="G13" i="19" s="1"/>
  <c r="L16" i="19"/>
  <c r="D12" i="17"/>
  <c r="F12" i="17"/>
  <c r="K8" i="19"/>
  <c r="F15" i="18"/>
  <c r="E12" i="19"/>
  <c r="H12" i="17"/>
  <c r="H20" i="17"/>
  <c r="H21" i="17" s="1"/>
  <c r="H22" i="17" s="1"/>
  <c r="G26" i="17" s="1"/>
  <c r="D20" i="17"/>
  <c r="D21" i="17" s="1"/>
  <c r="D22" i="17" s="1"/>
  <c r="C26" i="17" s="1"/>
  <c r="D28" i="17" s="1"/>
  <c r="F28" i="17" s="1"/>
  <c r="L10" i="19"/>
  <c r="F20" i="17"/>
  <c r="F21" i="17" s="1"/>
  <c r="F22" i="17" s="1"/>
  <c r="E26" i="17" s="1"/>
  <c r="G4" i="18"/>
  <c r="E8" i="19"/>
  <c r="B12" i="19"/>
  <c r="B13" i="19" s="1"/>
  <c r="B14" i="19" s="1"/>
  <c r="B15" i="19" s="1"/>
  <c r="B16" i="19" s="1"/>
  <c r="G9" i="17"/>
  <c r="F8" i="19"/>
  <c r="G9" i="18"/>
  <c r="D12" i="18"/>
  <c r="D15" i="18"/>
  <c r="C17" i="18" s="1"/>
  <c r="L10" i="18" s="1"/>
  <c r="M10" i="18" s="1"/>
  <c r="H15" i="18"/>
  <c r="E4" i="18"/>
  <c r="H5" i="18"/>
  <c r="H12" i="18" s="1"/>
  <c r="E9" i="18"/>
  <c r="F10" i="18"/>
  <c r="F12" i="18" s="1"/>
  <c r="F15" i="17"/>
  <c r="E4" i="17"/>
  <c r="D15" i="17"/>
  <c r="C17" i="17" s="1"/>
  <c r="L10" i="17" s="1"/>
  <c r="E9" i="17"/>
  <c r="G4" i="17"/>
  <c r="H15" i="17"/>
  <c r="G8" i="16"/>
  <c r="G9" i="16" s="1"/>
  <c r="E8" i="16"/>
  <c r="E9" i="16" s="1"/>
  <c r="C8" i="16"/>
  <c r="C9" i="16" s="1"/>
  <c r="C11" i="16" s="1"/>
  <c r="C12" i="16" s="1"/>
  <c r="D17" i="16" s="1"/>
  <c r="C15" i="16" s="1"/>
  <c r="E15" i="16" s="1"/>
  <c r="E3" i="16"/>
  <c r="E4" i="16" s="1"/>
  <c r="C3" i="16"/>
  <c r="C4" i="16" s="1"/>
  <c r="E16" i="18" l="1"/>
  <c r="L11" i="18" s="1"/>
  <c r="M11" i="18" s="1"/>
  <c r="G8" i="19"/>
  <c r="G16" i="17"/>
  <c r="E11" i="16"/>
  <c r="E12" i="16" s="1"/>
  <c r="F17" i="16" s="1"/>
  <c r="E16" i="16" s="1"/>
  <c r="G15" i="16" s="1"/>
  <c r="G3" i="16"/>
  <c r="G4" i="16" s="1"/>
  <c r="G11" i="16" s="1"/>
  <c r="G12" i="16" s="1"/>
  <c r="H17" i="16" s="1"/>
  <c r="E16" i="17"/>
  <c r="L11" i="17" s="1"/>
  <c r="M11" i="17" s="1"/>
  <c r="F27" i="17"/>
  <c r="H28" i="17" s="1"/>
  <c r="H27" i="17" s="1"/>
  <c r="M10" i="17"/>
  <c r="G16" i="18"/>
  <c r="G17" i="18" s="1"/>
  <c r="L6" i="18" s="1"/>
  <c r="M6" i="18" s="1"/>
  <c r="M7" i="18" s="1"/>
  <c r="B17" i="19"/>
  <c r="F12" i="19" s="1"/>
  <c r="M12" i="18"/>
  <c r="M15" i="18" s="1"/>
  <c r="L12" i="18"/>
  <c r="L15" i="18" s="1"/>
  <c r="E17" i="18"/>
  <c r="G17" i="17"/>
  <c r="L6" i="17" s="1"/>
  <c r="E17" i="17" l="1"/>
  <c r="M12" i="17"/>
  <c r="M15" i="17" s="1"/>
  <c r="L7" i="17"/>
  <c r="M6" i="17"/>
  <c r="M7" i="17" s="1"/>
  <c r="H12" i="19"/>
  <c r="E13" i="19" s="1"/>
  <c r="F21" i="19"/>
  <c r="L7" i="18"/>
  <c r="L12" i="17"/>
  <c r="L15" i="17" s="1"/>
  <c r="V10" i="15"/>
  <c r="V12" i="15" s="1"/>
  <c r="X3" i="15" s="1"/>
  <c r="V3" i="15"/>
  <c r="W5" i="15" s="1"/>
  <c r="Y5" i="15" s="1"/>
  <c r="O13" i="15"/>
  <c r="M12" i="15"/>
  <c r="M15" i="15" s="1"/>
  <c r="K13" i="15"/>
  <c r="K11" i="15"/>
  <c r="K10" i="15"/>
  <c r="J12" i="15"/>
  <c r="I12" i="15"/>
  <c r="I15" i="15" s="1"/>
  <c r="E12" i="15"/>
  <c r="D12" i="15"/>
  <c r="D13" i="15" s="1"/>
  <c r="C12" i="15"/>
  <c r="C13" i="15" s="1"/>
  <c r="E5" i="15"/>
  <c r="E6" i="15" s="1"/>
  <c r="D5" i="15"/>
  <c r="D6" i="15" s="1"/>
  <c r="C5" i="15"/>
  <c r="C6" i="15" s="1"/>
  <c r="C16" i="15" s="1"/>
  <c r="J5" i="15" s="1"/>
  <c r="I7" i="15" s="1"/>
  <c r="N10" i="15" s="1"/>
  <c r="M6" i="15" l="1"/>
  <c r="D16" i="15"/>
  <c r="L5" i="15" s="1"/>
  <c r="X4" i="15"/>
  <c r="O10" i="15"/>
  <c r="F13" i="19"/>
  <c r="K12" i="19"/>
  <c r="L13" i="19" s="1"/>
  <c r="L17" i="19" s="1"/>
  <c r="L18" i="19" s="1"/>
  <c r="E13" i="15"/>
  <c r="E16" i="15" s="1"/>
  <c r="N5" i="15" s="1"/>
  <c r="M7" i="15" s="1"/>
  <c r="J14" i="15" s="1"/>
  <c r="K14" i="15" s="1"/>
  <c r="K6" i="15"/>
  <c r="K12" i="15"/>
  <c r="K15" i="15" s="1"/>
  <c r="F22" i="19" l="1"/>
  <c r="H13" i="19"/>
  <c r="E14" i="19" s="1"/>
  <c r="F14" i="19" s="1"/>
  <c r="K7" i="15"/>
  <c r="N11" i="15"/>
  <c r="J15" i="15"/>
  <c r="E3" i="13"/>
  <c r="E2" i="13"/>
  <c r="E1" i="13"/>
  <c r="H14" i="19" l="1"/>
  <c r="E15" i="19" s="1"/>
  <c r="F23" i="19"/>
  <c r="O11" i="15"/>
  <c r="O12" i="15" s="1"/>
  <c r="O15" i="15" s="1"/>
  <c r="N12" i="15"/>
  <c r="N15" i="15" s="1"/>
  <c r="E4" i="13"/>
  <c r="F15" i="19" l="1"/>
  <c r="F24" i="19" l="1"/>
  <c r="H15" i="19"/>
  <c r="E16" i="19" s="1"/>
  <c r="F16" i="19" s="1"/>
  <c r="F17" i="19" s="1"/>
  <c r="F19" i="19" s="1"/>
  <c r="H16" i="19" l="1"/>
  <c r="F25" i="19"/>
  <c r="F26" i="19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L13" i="26" l="1"/>
  <c r="M13" i="26" l="1"/>
  <c r="M147" i="26" s="1"/>
  <c r="AA20" i="26" l="1"/>
  <c r="Z27" i="26" l="1"/>
  <c r="Z24" i="26"/>
  <c r="AB22" i="26"/>
  <c r="Y12" i="26"/>
  <c r="X29" i="26"/>
  <c r="Y31" i="26"/>
  <c r="Z31" i="26"/>
  <c r="AB14" i="26"/>
  <c r="AB23" i="26"/>
  <c r="AB17" i="26"/>
  <c r="Y21" i="26"/>
  <c r="Y7" i="26"/>
  <c r="X13" i="26"/>
  <c r="AA21" i="26"/>
  <c r="AA22" i="26"/>
  <c r="X5" i="26"/>
  <c r="AB20" i="26"/>
  <c r="X27" i="26"/>
  <c r="AA13" i="26"/>
  <c r="X34" i="26"/>
  <c r="AC6" i="26"/>
  <c r="X26" i="26"/>
  <c r="AC14" i="26"/>
  <c r="AB19" i="26"/>
  <c r="AC25" i="26"/>
  <c r="Z23" i="26"/>
  <c r="AA34" i="26"/>
  <c r="X8" i="26"/>
  <c r="AC16" i="26"/>
  <c r="AC9" i="26"/>
  <c r="Z20" i="26"/>
  <c r="AE20" i="26" s="1"/>
  <c r="Z33" i="26"/>
  <c r="AC11" i="26"/>
  <c r="Y11" i="26"/>
  <c r="AA7" i="26"/>
  <c r="AB31" i="26"/>
  <c r="X20" i="26"/>
  <c r="AA14" i="26"/>
  <c r="Z34" i="26"/>
  <c r="X28" i="26"/>
  <c r="AA25" i="26"/>
  <c r="Y16" i="26"/>
  <c r="Y13" i="26"/>
  <c r="AC35" i="26"/>
  <c r="AA24" i="26"/>
  <c r="AB36" i="26"/>
  <c r="Z8" i="26"/>
  <c r="AC32" i="26"/>
  <c r="AC7" i="26"/>
  <c r="X7" i="26"/>
  <c r="Z22" i="26"/>
  <c r="AC13" i="26"/>
  <c r="Y5" i="26"/>
  <c r="AB26" i="26"/>
  <c r="AC12" i="26"/>
  <c r="Z29" i="26"/>
  <c r="X36" i="26"/>
  <c r="Y29" i="26"/>
  <c r="Z32" i="26"/>
  <c r="AB25" i="26"/>
  <c r="AC22" i="26"/>
  <c r="Y22" i="26"/>
  <c r="AB21" i="26"/>
  <c r="X21" i="26"/>
  <c r="Z17" i="26"/>
  <c r="AA18" i="26"/>
  <c r="AC18" i="26"/>
  <c r="AA31" i="26"/>
  <c r="Y23" i="26"/>
  <c r="AB16" i="26"/>
  <c r="AC8" i="26"/>
  <c r="AA8" i="26"/>
  <c r="AB24" i="26"/>
  <c r="X31" i="26"/>
  <c r="Y17" i="26"/>
  <c r="Y36" i="26"/>
  <c r="AA29" i="26"/>
  <c r="Y34" i="26"/>
  <c r="AA36" i="26"/>
  <c r="X10" i="26"/>
  <c r="AB30" i="26"/>
  <c r="AC24" i="26"/>
  <c r="AC19" i="26"/>
  <c r="AB33" i="26"/>
  <c r="Y24" i="26"/>
  <c r="AB32" i="26"/>
  <c r="AC27" i="26"/>
  <c r="AA15" i="26"/>
  <c r="Z13" i="26"/>
  <c r="X12" i="26"/>
  <c r="AA10" i="26"/>
  <c r="AC17" i="26"/>
  <c r="Y8" i="26"/>
  <c r="AA11" i="26"/>
  <c r="X14" i="26"/>
  <c r="AB5" i="26"/>
  <c r="Y20" i="26"/>
  <c r="Z16" i="26"/>
  <c r="Y18" i="26"/>
  <c r="Z18" i="26"/>
  <c r="Y25" i="26"/>
  <c r="Z12" i="26"/>
  <c r="X32" i="26"/>
  <c r="Y30" i="26"/>
  <c r="AB27" i="26"/>
  <c r="AB8" i="26"/>
  <c r="X9" i="26"/>
  <c r="AC26" i="26"/>
  <c r="Y35" i="26"/>
  <c r="X18" i="26"/>
  <c r="X6" i="26"/>
  <c r="AA35" i="26"/>
  <c r="Y10" i="26"/>
  <c r="AC21" i="26"/>
  <c r="X22" i="26"/>
  <c r="AA27" i="26"/>
  <c r="Z7" i="26"/>
  <c r="AA30" i="26"/>
  <c r="X16" i="26"/>
  <c r="AC34" i="26"/>
  <c r="AC30" i="26"/>
  <c r="AC31" i="26"/>
  <c r="Y32" i="26"/>
  <c r="AB35" i="26"/>
  <c r="X24" i="26"/>
  <c r="Y27" i="26"/>
  <c r="AB28" i="26"/>
  <c r="AA6" i="26"/>
  <c r="Y15" i="26"/>
  <c r="X35" i="26"/>
  <c r="AB6" i="26"/>
  <c r="AB13" i="26"/>
  <c r="Z11" i="26"/>
  <c r="Y14" i="26"/>
  <c r="AC29" i="26"/>
  <c r="AB34" i="26"/>
  <c r="AB10" i="26"/>
  <c r="AC5" i="26"/>
  <c r="AB11" i="26"/>
  <c r="AA5" i="26"/>
  <c r="X25" i="26"/>
  <c r="Z14" i="26"/>
  <c r="Y33" i="26"/>
  <c r="Y9" i="26"/>
  <c r="AC36" i="26"/>
  <c r="Z10" i="26"/>
  <c r="AC28" i="26"/>
  <c r="Z30" i="26"/>
  <c r="AA19" i="26"/>
  <c r="AA9" i="26"/>
  <c r="AB29" i="26"/>
  <c r="X11" i="26"/>
  <c r="Z36" i="26"/>
  <c r="Z15" i="26"/>
  <c r="AB18" i="26"/>
  <c r="Y6" i="26"/>
  <c r="AA26" i="26"/>
  <c r="AB15" i="26"/>
  <c r="Z19" i="26"/>
  <c r="Y26" i="26"/>
  <c r="AC33" i="26"/>
  <c r="Z6" i="26"/>
  <c r="X33" i="26"/>
  <c r="AA32" i="26"/>
  <c r="Z25" i="26"/>
  <c r="X17" i="26"/>
  <c r="Y19" i="26"/>
  <c r="AC20" i="26"/>
  <c r="AB12" i="26"/>
  <c r="X23" i="26"/>
  <c r="Z28" i="26"/>
  <c r="AC15" i="26"/>
  <c r="AA28" i="26"/>
  <c r="AB9" i="26"/>
  <c r="AF9" i="26" s="1"/>
  <c r="Z21" i="26"/>
  <c r="AC10" i="26"/>
  <c r="AC23" i="26"/>
  <c r="AA23" i="26"/>
  <c r="Z26" i="26"/>
  <c r="AA33" i="26"/>
  <c r="AB7" i="26"/>
  <c r="X30" i="26"/>
  <c r="Z35" i="26"/>
  <c r="Y28" i="26"/>
  <c r="X19" i="26"/>
  <c r="Z9" i="26"/>
  <c r="Z5" i="26"/>
  <c r="X15" i="26"/>
  <c r="AA17" i="26"/>
  <c r="AA12" i="26"/>
  <c r="AA16" i="26"/>
  <c r="AE24" i="26" l="1"/>
  <c r="X39" i="26"/>
  <c r="Z39" i="26"/>
  <c r="AD28" i="26"/>
  <c r="AD12" i="26"/>
  <c r="AD31" i="26"/>
  <c r="AE31" i="26"/>
  <c r="AF17" i="26"/>
  <c r="AD13" i="26"/>
  <c r="AD7" i="26"/>
  <c r="AD24" i="26"/>
  <c r="AF11" i="26"/>
  <c r="AF20" i="26"/>
  <c r="AE13" i="26"/>
  <c r="AD26" i="26"/>
  <c r="AD11" i="26"/>
  <c r="AE33" i="26"/>
  <c r="AE8" i="26"/>
  <c r="AE28" i="26"/>
  <c r="AD20" i="26"/>
  <c r="AE7" i="26"/>
  <c r="AE34" i="26"/>
  <c r="AF25" i="26"/>
  <c r="AF31" i="26"/>
  <c r="AD18" i="26"/>
  <c r="AF19" i="26"/>
  <c r="AF13" i="26"/>
  <c r="AD8" i="26"/>
  <c r="AF34" i="26"/>
  <c r="AF26" i="26"/>
  <c r="AF33" i="26"/>
  <c r="AF7" i="26"/>
  <c r="AF32" i="26"/>
  <c r="AE26" i="26"/>
  <c r="AD19" i="26"/>
  <c r="AD16" i="26"/>
  <c r="AE11" i="26"/>
  <c r="AF24" i="26"/>
  <c r="AF16" i="26"/>
  <c r="AF10" i="26"/>
  <c r="AE9" i="26"/>
  <c r="AD25" i="26"/>
  <c r="AE19" i="26"/>
  <c r="AE18" i="26"/>
  <c r="AF18" i="26"/>
  <c r="AD17" i="26"/>
  <c r="AE12" i="26"/>
  <c r="AE25" i="26"/>
  <c r="AE17" i="26"/>
  <c r="Y37" i="26"/>
  <c r="AF12" i="26"/>
  <c r="Z37" i="26"/>
  <c r="AF8" i="26"/>
  <c r="AA37" i="26"/>
  <c r="AE32" i="26"/>
  <c r="AB37" i="26"/>
  <c r="AD10" i="26"/>
  <c r="AF28" i="26"/>
  <c r="AE10" i="26"/>
  <c r="AD33" i="26"/>
  <c r="AC37" i="26"/>
  <c r="AD9" i="26"/>
  <c r="X37" i="26"/>
  <c r="AE16" i="26"/>
  <c r="AD34" i="26"/>
  <c r="AD27" i="26" l="1"/>
  <c r="AD29" i="26" s="1"/>
  <c r="AE35" i="26"/>
  <c r="AF35" i="26"/>
  <c r="AD14" i="26"/>
  <c r="AD21" i="26" s="1"/>
  <c r="AF27" i="26"/>
  <c r="AF29" i="26" s="1"/>
  <c r="AE27" i="26"/>
  <c r="AE29" i="26" s="1"/>
  <c r="AF14" i="26"/>
  <c r="AF21" i="26" s="1"/>
  <c r="AE14" i="26"/>
  <c r="AE21" i="26" s="1"/>
  <c r="AD32" i="26"/>
  <c r="AD35" i="26" s="1"/>
  <c r="AD36" i="26" l="1"/>
  <c r="AD37" i="26" s="1"/>
  <c r="AE36" i="26"/>
  <c r="AE37" i="26" s="1"/>
  <c r="AF36" i="26"/>
  <c r="AF37" i="26" s="1"/>
</calcChain>
</file>

<file path=xl/sharedStrings.xml><?xml version="1.0" encoding="utf-8"?>
<sst xmlns="http://schemas.openxmlformats.org/spreadsheetml/2006/main" count="2353" uniqueCount="249">
  <si>
    <t>Reconocer</t>
  </si>
  <si>
    <t>Dar de Baja</t>
  </si>
  <si>
    <t>Medir</t>
  </si>
  <si>
    <t>Presentar</t>
  </si>
  <si>
    <t>NIC1</t>
  </si>
  <si>
    <t>NIC2</t>
  </si>
  <si>
    <t>NIC11</t>
  </si>
  <si>
    <t>NIC12</t>
  </si>
  <si>
    <t>NIC16</t>
  </si>
  <si>
    <t>NIC17</t>
  </si>
  <si>
    <t>NIC18</t>
  </si>
  <si>
    <t>NIC19</t>
  </si>
  <si>
    <t>NIC21</t>
  </si>
  <si>
    <t>NIC32</t>
  </si>
  <si>
    <t>NIC37</t>
  </si>
  <si>
    <t>NIC38</t>
  </si>
  <si>
    <t>NIC39</t>
  </si>
  <si>
    <t>NIC40</t>
  </si>
  <si>
    <t>NIC41</t>
  </si>
  <si>
    <t>NIIF6</t>
  </si>
  <si>
    <t>El pasivo por impuesto a la renta corriente se presenta formando parte de "otras cuentas por pagar".</t>
  </si>
  <si>
    <t>Se presentan cuentas por pagar diversas en el rubro "provisiones".</t>
  </si>
  <si>
    <t>Se presentan los efectos por diferencia en cambio como gastos o ingresos financieros</t>
  </si>
  <si>
    <t>El gasto por participación de trabajadores se muestra fuera de la utilidad operativa</t>
  </si>
  <si>
    <t>No se aplica el criterio de medición del valor neto de realización</t>
  </si>
  <si>
    <t>La compañía reconoce ingresos aplicando la NIC18, debiendo aplicar la NIC11</t>
  </si>
  <si>
    <t>No se calcula el impuesto a la renta diferido</t>
  </si>
  <si>
    <t>No se ha evaluado el deterioro de las exploraciones activadas</t>
  </si>
  <si>
    <t>Se mantienen los activos biològicos a su costo històrico menos depreciaciòn acumulada</t>
  </si>
  <si>
    <t>Existen terrenos que no se utilizan y no tienen plan de uso futuro</t>
  </si>
  <si>
    <t>No se mide el costo amortizado de los prestamos</t>
  </si>
  <si>
    <t>No se mide el deterioro de las cuentas por cobrar comerciales</t>
  </si>
  <si>
    <t>Se da de baja a las cuentas por cobrar comerciales de manera no apropiada</t>
  </si>
  <si>
    <t>Se mantienen "costos pre-operativos" como activos intangibles</t>
  </si>
  <si>
    <t>No se ha realizado la evaluaciòn de las provisiones por contingencias</t>
  </si>
  <si>
    <t>Existen "acciones redimibles" que se presentan formando parte del patrimonio</t>
  </si>
  <si>
    <t>Se ajusta los anticipos a proveedores por diferencia en cambio</t>
  </si>
  <si>
    <t>Se ajusta los anticipos de clientes por diferencia en cambio</t>
  </si>
  <si>
    <t>Se reconocen ingresos cuando aùn no se han entregado los bienes</t>
  </si>
  <si>
    <t>No se reconocen provisiones por retiro de activos</t>
  </si>
  <si>
    <t>Se utilizò una tasa de descuento errònea para las provisiones por retiro de activos</t>
  </si>
  <si>
    <t>Se mantiene una revaluaciòn de hace 10 años sin revisar</t>
  </si>
  <si>
    <t>Se ha capitalizado excedente de revaluaciòn</t>
  </si>
  <si>
    <t>No se ha identificado valores residuales</t>
  </si>
  <si>
    <t>Se reconocen gastos por arrendamiento operativo de manera linea, cuando otro mètodo es mejor</t>
  </si>
  <si>
    <t>Se depreciaciòn activos fijos en arrendamiento financiero de acuerdo con el plazo del contrato</t>
  </si>
  <si>
    <t>Nº</t>
  </si>
  <si>
    <t>NIIF</t>
  </si>
  <si>
    <t>Descripción</t>
  </si>
  <si>
    <t>NIIF 1</t>
  </si>
  <si>
    <t>X</t>
  </si>
  <si>
    <t>S/.</t>
  </si>
  <si>
    <t>Activo</t>
  </si>
  <si>
    <t>DEBE</t>
  </si>
  <si>
    <t>HABER</t>
  </si>
  <si>
    <t>Activo corriente</t>
  </si>
  <si>
    <t>Efectivo y equivalente de efectivo</t>
  </si>
  <si>
    <t>Cuentas por cobrar comerciales, neto</t>
  </si>
  <si>
    <t>Prèstamos a relacionadas</t>
  </si>
  <si>
    <t>Anticipos a proveedores</t>
  </si>
  <si>
    <t>Cuentas por cobrar diversas</t>
  </si>
  <si>
    <t>Existencias</t>
  </si>
  <si>
    <t>Gastos pagados por anticipado</t>
  </si>
  <si>
    <t>Total activo corriente</t>
  </si>
  <si>
    <t>Activo no corriente</t>
  </si>
  <si>
    <t>Total activo</t>
  </si>
  <si>
    <t>Pasivo y patrimonio</t>
  </si>
  <si>
    <t>Pasivo corriente</t>
  </si>
  <si>
    <t>Cuentas por pagar comerciales</t>
  </si>
  <si>
    <t>Cuentas por pagar diversas</t>
  </si>
  <si>
    <t>Provisiones</t>
  </si>
  <si>
    <t>Total pasivo</t>
  </si>
  <si>
    <t>Patrimonio neto</t>
  </si>
  <si>
    <t>Capital social</t>
  </si>
  <si>
    <t>Resultados Acumulados</t>
  </si>
  <si>
    <t>Resultado del periodo</t>
  </si>
  <si>
    <t>Total patrimonio neto</t>
  </si>
  <si>
    <t>Total pasivo y patrimonio</t>
  </si>
  <si>
    <t>No se reconoce el pasivo por las vacaciones devengadas</t>
  </si>
  <si>
    <t>S/</t>
  </si>
  <si>
    <t>Excedente de revaluaciòn</t>
  </si>
  <si>
    <t>NIIF 3</t>
  </si>
  <si>
    <t>Se contabilizó la compra de activos como una combinación de negocios</t>
  </si>
  <si>
    <t>USD</t>
  </si>
  <si>
    <t>Total pasivo corriente</t>
  </si>
  <si>
    <t>Costos de exploraciòn</t>
  </si>
  <si>
    <t>Intangibles</t>
  </si>
  <si>
    <t>Activo diferido por impuesto a la renta</t>
  </si>
  <si>
    <t>LISTADO DE DESVIOS</t>
  </si>
  <si>
    <t>freddy</t>
  </si>
  <si>
    <t>milko</t>
  </si>
  <si>
    <t>pablo</t>
  </si>
  <si>
    <t>ACTIVO FIJO</t>
  </si>
  <si>
    <t>COSTO</t>
  </si>
  <si>
    <t>DEP ACUM</t>
  </si>
  <si>
    <t>ANTIGÜEDAD</t>
  </si>
  <si>
    <t>TASA</t>
  </si>
  <si>
    <t>VALOR EN LIBROS</t>
  </si>
  <si>
    <t>TRIBUTARIO</t>
  </si>
  <si>
    <t>AJUSTES</t>
  </si>
  <si>
    <t>39 DEP ACUM</t>
  </si>
  <si>
    <t>68 GASTO POR DEP</t>
  </si>
  <si>
    <t>59 RESULT ACUM</t>
  </si>
  <si>
    <t>SALDO INICIAL</t>
  </si>
  <si>
    <t>C.S.</t>
  </si>
  <si>
    <t>R.ACUM</t>
  </si>
  <si>
    <t>TOTAL</t>
  </si>
  <si>
    <t>SALDO FINAL</t>
  </si>
  <si>
    <t>UTILIDAD</t>
  </si>
  <si>
    <t>ADOPCION DE NIIF</t>
  </si>
  <si>
    <t>CIF FIJOS:</t>
  </si>
  <si>
    <t>ALQUILERES</t>
  </si>
  <si>
    <t>9X COSTO DE PRODUCCION</t>
  </si>
  <si>
    <t>46 CXP DIVERSA</t>
  </si>
  <si>
    <t>PRODUCCION NORMAL</t>
  </si>
  <si>
    <t>PRODUCCION REAL</t>
  </si>
  <si>
    <t>RATIO</t>
  </si>
  <si>
    <t>COSTO CIF FIJO ASIGNADO</t>
  </si>
  <si>
    <t>69 COSTO DE VENTA</t>
  </si>
  <si>
    <t>DEP.ACUM</t>
  </si>
  <si>
    <t>BASE TRIBUTARIA</t>
  </si>
  <si>
    <t>BASE CONTABLE</t>
  </si>
  <si>
    <t>DIFERENCIA TEMPORARIA</t>
  </si>
  <si>
    <t>IMPUESTO DIFERIDO (P)</t>
  </si>
  <si>
    <t>PASIVO POR IRD</t>
  </si>
  <si>
    <t>RESULT ACUM</t>
  </si>
  <si>
    <t>882 IMP RENTA</t>
  </si>
  <si>
    <t>31.12.2015</t>
  </si>
  <si>
    <t>31.12.2014</t>
  </si>
  <si>
    <t>01.01.2014</t>
  </si>
  <si>
    <t>PERU GAAP</t>
  </si>
  <si>
    <t>AÑOS</t>
  </si>
  <si>
    <t>68 DEPREC DEL EJERCICIO</t>
  </si>
  <si>
    <t>59 RESULTA ACUM</t>
  </si>
  <si>
    <t>CAPITAL</t>
  </si>
  <si>
    <t>RES ACUM</t>
  </si>
  <si>
    <t>SI</t>
  </si>
  <si>
    <t>UTILIDAD 2014</t>
  </si>
  <si>
    <t>UTILIDAD 2015</t>
  </si>
  <si>
    <t>SF</t>
  </si>
  <si>
    <t>AJUSTE NIIF</t>
  </si>
  <si>
    <t>PRESTAMO</t>
  </si>
  <si>
    <t>COMISION</t>
  </si>
  <si>
    <t>NETO</t>
  </si>
  <si>
    <t>PRINCIPAL</t>
  </si>
  <si>
    <t>INTERESES</t>
  </si>
  <si>
    <t>CUOTA</t>
  </si>
  <si>
    <t>1 PASO:</t>
  </si>
  <si>
    <t>LA TASA EFECTIVA</t>
  </si>
  <si>
    <t>2º</t>
  </si>
  <si>
    <t>DEL CUADRO DE COSTO AMORTIZADO</t>
  </si>
  <si>
    <t>GF</t>
  </si>
  <si>
    <t>PAGO</t>
  </si>
  <si>
    <t>saldo</t>
  </si>
  <si>
    <t>IMPUESTO A LA RENTA DIFERIDO</t>
  </si>
  <si>
    <t>37 ACTIVO POR IRD</t>
  </si>
  <si>
    <t>882 IMP A LA RENTA</t>
  </si>
  <si>
    <t>PEDRO</t>
  </si>
  <si>
    <t>JUAN</t>
  </si>
  <si>
    <t>MARCOS</t>
  </si>
  <si>
    <t>La NIIF 1establece 4 pasos para la adecuación de los estados financieros a las Normas Internacionales de Información Financiera.</t>
  </si>
  <si>
    <t>El primer procedimiento en el proceso de adeuación es la realización de un DIAGNOSTICO, posteriormente se debe proceder a:</t>
  </si>
  <si>
    <t>1) Reconocer todos los elementos de estados financieros (activos, pasivos, ingresos, gastos, patrimonio) que requieren las NIIF.</t>
  </si>
  <si>
    <t>2) Dar de Baja a aquellos elementos de estados financieros que no son permitidos por las NIIF.</t>
  </si>
  <si>
    <t>3) Realizar una medición adecuada de los elementos de estados financieros.</t>
  </si>
  <si>
    <t>4) Presentar correctamente los elementos en los estados financieros</t>
  </si>
  <si>
    <t>Aquí una lista de deviaciones típicas encontradas en empresas que hemos asesorado:</t>
  </si>
  <si>
    <t>No se distribuye adecuadamente los CIF Fijos en el costeo de las existencias</t>
  </si>
  <si>
    <t>Se utilizan vidas ùtiles tributarias para depreciar los activos fijos</t>
  </si>
  <si>
    <t>No se identifican componentes para la depreciación de partes importantes</t>
  </si>
  <si>
    <t>NIIF 1- HAGALO USTED MISMO</t>
  </si>
  <si>
    <t>REQUISITOS DE NIIF 1</t>
  </si>
  <si>
    <t>Gasto</t>
  </si>
  <si>
    <t>Facturacion</t>
  </si>
  <si>
    <t>JUNIO</t>
  </si>
  <si>
    <t>ANTICIPO</t>
  </si>
  <si>
    <t>DICIEMBRE</t>
  </si>
  <si>
    <t>EFECTIVO</t>
  </si>
  <si>
    <t>ANTICIPOR POR COMPRA DE MERCADERIA</t>
  </si>
  <si>
    <t>GANANCIA DC</t>
  </si>
  <si>
    <t>D</t>
  </si>
  <si>
    <t>H</t>
  </si>
  <si>
    <t>ETAPA PRE OPERATIVA</t>
  </si>
  <si>
    <t>PAGUE IMP A LA RENTA</t>
  </si>
  <si>
    <t>Junio</t>
  </si>
  <si>
    <t>Julio</t>
  </si>
  <si>
    <t>Agosto</t>
  </si>
  <si>
    <t>Setiembre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</si>
  <si>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</si>
  <si>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</si>
  <si>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</si>
  <si>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</si>
  <si>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</si>
  <si>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</si>
  <si>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</si>
  <si>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</si>
  <si>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T =0</t>
  </si>
  <si>
    <t>Opción 1</t>
  </si>
  <si>
    <t>AÑO 2024</t>
  </si>
  <si>
    <t>AÑO 2023</t>
  </si>
  <si>
    <t>AÑO 2022</t>
  </si>
  <si>
    <t>Cuadre</t>
  </si>
  <si>
    <t>2024</t>
  </si>
  <si>
    <t>2023</t>
  </si>
  <si>
    <t>2022</t>
  </si>
  <si>
    <t>Proforma</t>
  </si>
  <si>
    <t>ESF_033</t>
  </si>
  <si>
    <t>ESF_034</t>
  </si>
  <si>
    <t>ESF_035</t>
  </si>
  <si>
    <t>Propiedad, planta y equipo-COSTO</t>
  </si>
  <si>
    <t>Propiedad, planta y equipo-DEP ACUM</t>
  </si>
  <si>
    <t>ESF_036</t>
  </si>
  <si>
    <t>1.-Excedente de revaluación nunca revisado</t>
  </si>
  <si>
    <t>3.-Una maquinaria se siniestró y no se le dió de baja</t>
  </si>
  <si>
    <t>LATAM PCGA</t>
  </si>
  <si>
    <t>Terreno</t>
  </si>
  <si>
    <t>Costo</t>
  </si>
  <si>
    <t>Excedente de revaluación</t>
  </si>
  <si>
    <t>VR del terreno (2015)</t>
  </si>
  <si>
    <t>VR del terreno (2022)</t>
  </si>
  <si>
    <t>VR del terreno (2023)</t>
  </si>
  <si>
    <t>VR del terreno (2024)</t>
  </si>
  <si>
    <t>Nuevos Valores razonable</t>
  </si>
  <si>
    <t>Diferencia</t>
  </si>
  <si>
    <t>ESF_037</t>
  </si>
  <si>
    <t>Pasivo por IRD</t>
  </si>
  <si>
    <t>ESF_040</t>
  </si>
  <si>
    <t>2.-Se debe reconocer el Pasivo IRD por la revaluación</t>
  </si>
  <si>
    <t>VL</t>
  </si>
  <si>
    <t>BT</t>
  </si>
  <si>
    <t>DT</t>
  </si>
  <si>
    <t>PIRD</t>
  </si>
  <si>
    <t>Pasivo IRD</t>
  </si>
  <si>
    <t>3.-Una maquinaria se compró en Leasing y se depreció en el plazo del contrato (4 )</t>
  </si>
  <si>
    <t>Año de compra</t>
  </si>
  <si>
    <t>Al 31.12.2021</t>
  </si>
  <si>
    <t>Al 31.12.2022</t>
  </si>
  <si>
    <t>Al 31.12.2023</t>
  </si>
  <si>
    <t>Al 31.12.2024</t>
  </si>
  <si>
    <t>D AC</t>
  </si>
  <si>
    <t>VL-PCGA</t>
  </si>
  <si>
    <t>D AC-NIIF</t>
  </si>
  <si>
    <t>VL-NIIF</t>
  </si>
  <si>
    <t>ESF_038</t>
  </si>
  <si>
    <t>&gt;&gt; BASE TRIBUTARIA</t>
  </si>
  <si>
    <t>&gt;&gt; VALOR EN LIBROS</t>
  </si>
  <si>
    <t>DTG</t>
  </si>
  <si>
    <t>P IRD</t>
  </si>
  <si>
    <t>NO ENTRAN A LA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</si>
</sst>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0.000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40"/>
      <color theme="0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7" borderId="0" xfId="0" applyFill="1"/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3" fontId="0" fillId="0" borderId="0" xfId="0" applyNumberFormat="1"/>
    <xf numFmtId="14" fontId="0" fillId="0" borderId="0" xfId="0" applyNumberFormat="1"/>
    <xf numFmtId="9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14" fontId="0" fillId="10" borderId="0" xfId="0" applyNumberFormat="1" applyFill="1"/>
    <xf numFmtId="0" fontId="1" fillId="10" borderId="0" xfId="0" applyFont="1" applyFill="1" applyAlignment="1">
      <alignment horizontal="center"/>
    </xf>
    <xf numFmtId="0" fontId="0" fillId="10" borderId="0" xfId="0" applyFill="1"/>
    <xf numFmtId="3" fontId="0" fillId="10" borderId="0" xfId="0" applyNumberFormat="1" applyFill="1"/>
    <xf numFmtId="14" fontId="0" fillId="13" borderId="0" xfId="0" applyNumberFormat="1" applyFill="1"/>
    <xf numFmtId="14" fontId="0" fillId="14" borderId="0" xfId="0" applyNumberFormat="1" applyFill="1"/>
    <xf numFmtId="0" fontId="1" fillId="15" borderId="0" xfId="0" applyFont="1" applyFill="1"/>
    <xf numFmtId="0" fontId="0" fillId="15" borderId="0" xfId="0" applyFill="1"/>
    <xf numFmtId="3" fontId="0" fillId="15" borderId="0" xfId="0" applyNumberFormat="1" applyFill="1"/>
    <xf numFmtId="3" fontId="0" fillId="11" borderId="0" xfId="0" applyNumberFormat="1" applyFill="1"/>
    <xf numFmtId="3" fontId="1" fillId="15" borderId="0" xfId="0" applyNumberFormat="1" applyFont="1" applyFill="1"/>
    <xf numFmtId="0" fontId="1" fillId="11" borderId="0" xfId="0" applyFont="1" applyFill="1"/>
    <xf numFmtId="0" fontId="0" fillId="11" borderId="0" xfId="0" applyFill="1"/>
    <xf numFmtId="3" fontId="1" fillId="11" borderId="0" xfId="0" applyNumberFormat="1" applyFont="1" applyFill="1"/>
    <xf numFmtId="0" fontId="1" fillId="17" borderId="0" xfId="0" applyFont="1" applyFill="1"/>
    <xf numFmtId="0" fontId="0" fillId="17" borderId="0" xfId="0" applyFill="1"/>
    <xf numFmtId="3" fontId="0" fillId="17" borderId="0" xfId="0" applyNumberFormat="1" applyFill="1"/>
    <xf numFmtId="3" fontId="1" fillId="17" borderId="0" xfId="0" applyNumberFormat="1" applyFont="1" applyFill="1"/>
    <xf numFmtId="9" fontId="1" fillId="0" borderId="0" xfId="0" applyNumberFormat="1" applyFont="1"/>
    <xf numFmtId="167" fontId="1" fillId="0" borderId="0" xfId="0" applyNumberFormat="1" applyFont="1"/>
    <xf numFmtId="3" fontId="1" fillId="10" borderId="0" xfId="0" applyNumberFormat="1" applyFont="1" applyFill="1"/>
    <xf numFmtId="0" fontId="4" fillId="0" borderId="0" xfId="0" applyFont="1"/>
    <xf numFmtId="0" fontId="5" fillId="18" borderId="0" xfId="0" applyFont="1" applyFill="1"/>
    <xf numFmtId="0" fontId="6" fillId="18" borderId="0" xfId="0" applyFont="1" applyFill="1"/>
    <xf numFmtId="0" fontId="7" fillId="7" borderId="0" xfId="0" applyFont="1" applyFill="1"/>
    <xf numFmtId="0" fontId="8" fillId="7" borderId="0" xfId="0" applyFont="1" applyFill="1"/>
    <xf numFmtId="0" fontId="8" fillId="0" borderId="0" xfId="0" applyFont="1"/>
    <xf numFmtId="0" fontId="9" fillId="7" borderId="0" xfId="0" applyFont="1" applyFill="1"/>
    <xf numFmtId="0" fontId="10" fillId="7" borderId="0" xfId="0" applyFont="1" applyFill="1"/>
    <xf numFmtId="0" fontId="11" fillId="7" borderId="0" xfId="0" applyFont="1" applyFill="1"/>
    <xf numFmtId="0" fontId="11" fillId="0" borderId="0" xfId="0" applyFont="1"/>
    <xf numFmtId="0" fontId="10" fillId="7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0" fillId="0" borderId="0" xfId="0" applyFont="1"/>
    <xf numFmtId="0" fontId="11" fillId="7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0" fontId="16" fillId="0" borderId="0" xfId="0" applyFont="1"/>
    <xf numFmtId="3" fontId="16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5" borderId="0" xfId="1" applyNumberFormat="1" applyFont="1" applyFill="1"/>
    <xf numFmtId="165" fontId="1" fillId="5" borderId="0" xfId="1" applyNumberFormat="1" applyFont="1" applyFill="1" applyAlignment="1">
      <alignment horizontal="center"/>
    </xf>
    <xf numFmtId="166" fontId="0" fillId="5" borderId="0" xfId="1" applyNumberFormat="1" applyFont="1" applyFill="1"/>
    <xf numFmtId="165" fontId="0" fillId="4" borderId="0" xfId="1" applyNumberFormat="1" applyFont="1" applyFill="1"/>
    <xf numFmtId="165" fontId="1" fillId="4" borderId="0" xfId="1" applyNumberFormat="1" applyFont="1" applyFill="1" applyAlignment="1">
      <alignment horizontal="center"/>
    </xf>
    <xf numFmtId="166" fontId="0" fillId="4" borderId="0" xfId="1" applyNumberFormat="1" applyFont="1" applyFill="1"/>
    <xf numFmtId="165" fontId="0" fillId="5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165" fontId="13" fillId="6" borderId="0" xfId="1" applyNumberFormat="1" applyFont="1" applyFill="1"/>
    <xf numFmtId="165" fontId="13" fillId="19" borderId="3" xfId="1" applyNumberFormat="1" applyFont="1" applyFill="1" applyBorder="1"/>
    <xf numFmtId="165" fontId="13" fillId="19" borderId="2" xfId="1" applyNumberFormat="1" applyFont="1" applyFill="1" applyBorder="1"/>
    <xf numFmtId="165" fontId="13" fillId="19" borderId="4" xfId="1" applyNumberFormat="1" applyFont="1" applyFill="1" applyBorder="1"/>
    <xf numFmtId="10" fontId="0" fillId="0" borderId="0" xfId="2" applyNumberFormat="1" applyFont="1"/>
    <xf numFmtId="0" fontId="16" fillId="13" borderId="0" xfId="0" applyFont="1" applyFill="1"/>
    <xf numFmtId="3" fontId="16" fillId="13" borderId="0" xfId="0" applyNumberFormat="1" applyFont="1" applyFill="1"/>
    <xf numFmtId="0" fontId="17" fillId="0" borderId="0" xfId="0" applyFont="1"/>
    <xf numFmtId="3" fontId="17" fillId="0" borderId="0" xfId="0" applyNumberFormat="1" applyFont="1"/>
    <xf numFmtId="0" fontId="18" fillId="0" borderId="0" xfId="0" applyFont="1"/>
    <xf numFmtId="165" fontId="18" fillId="0" borderId="0" xfId="1" applyNumberFormat="1" applyFont="1"/>
    <xf numFmtId="0" fontId="19" fillId="0" borderId="0" xfId="0" applyFont="1"/>
    <xf numFmtId="165" fontId="19" fillId="0" borderId="0" xfId="1" applyNumberFormat="1" applyFont="1"/>
    <xf numFmtId="165" fontId="19" fillId="0" borderId="9" xfId="1" applyNumberFormat="1" applyFont="1" applyBorder="1"/>
    <xf numFmtId="165" fontId="19" fillId="0" borderId="10" xfId="1" applyNumberFormat="1" applyFont="1" applyBorder="1"/>
    <xf numFmtId="165" fontId="18" fillId="0" borderId="9" xfId="1" applyNumberFormat="1" applyFont="1" applyBorder="1"/>
    <xf numFmtId="165" fontId="18" fillId="0" borderId="10" xfId="1" applyNumberFormat="1" applyFont="1" applyBorder="1"/>
    <xf numFmtId="165" fontId="19" fillId="0" borderId="17" xfId="1" applyNumberFormat="1" applyFont="1" applyBorder="1"/>
    <xf numFmtId="165" fontId="18" fillId="0" borderId="17" xfId="1" applyNumberFormat="1" applyFont="1" applyBorder="1"/>
    <xf numFmtId="165" fontId="19" fillId="0" borderId="0" xfId="1" applyNumberFormat="1" applyFont="1" applyBorder="1"/>
    <xf numFmtId="165" fontId="18" fillId="0" borderId="0" xfId="1" applyNumberFormat="1" applyFont="1" applyBorder="1"/>
    <xf numFmtId="165" fontId="19" fillId="8" borderId="0" xfId="1" applyNumberFormat="1" applyFont="1" applyFill="1" applyBorder="1" applyAlignment="1">
      <alignment horizontal="center"/>
    </xf>
    <xf numFmtId="0" fontId="18" fillId="0" borderId="9" xfId="0" applyFont="1" applyBorder="1"/>
    <xf numFmtId="0" fontId="18" fillId="9" borderId="11" xfId="0" applyFont="1" applyFill="1" applyBorder="1"/>
    <xf numFmtId="165" fontId="19" fillId="0" borderId="9" xfId="1" applyNumberFormat="1" applyFont="1" applyBorder="1" applyAlignment="1">
      <alignment horizontal="center"/>
    </xf>
    <xf numFmtId="165" fontId="19" fillId="0" borderId="0" xfId="1" applyNumberFormat="1" applyFont="1" applyBorder="1" applyAlignment="1">
      <alignment horizontal="center"/>
    </xf>
    <xf numFmtId="165" fontId="19" fillId="0" borderId="10" xfId="1" applyNumberFormat="1" applyFont="1" applyBorder="1" applyAlignment="1">
      <alignment horizontal="center"/>
    </xf>
    <xf numFmtId="165" fontId="19" fillId="9" borderId="9" xfId="1" applyNumberFormat="1" applyFont="1" applyFill="1" applyBorder="1"/>
    <xf numFmtId="165" fontId="19" fillId="9" borderId="0" xfId="1" applyNumberFormat="1" applyFont="1" applyFill="1" applyBorder="1"/>
    <xf numFmtId="165" fontId="19" fillId="9" borderId="10" xfId="1" applyNumberFormat="1" applyFont="1" applyFill="1" applyBorder="1"/>
    <xf numFmtId="165" fontId="19" fillId="4" borderId="7" xfId="1" quotePrefix="1" applyNumberFormat="1" applyFont="1" applyFill="1" applyBorder="1" applyAlignment="1">
      <alignment horizontal="center"/>
    </xf>
    <xf numFmtId="165" fontId="19" fillId="4" borderId="0" xfId="1" applyNumberFormat="1" applyFont="1" applyFill="1" applyBorder="1" applyAlignment="1">
      <alignment horizontal="center"/>
    </xf>
    <xf numFmtId="165" fontId="19" fillId="4" borderId="1" xfId="1" applyNumberFormat="1" applyFont="1" applyFill="1" applyBorder="1" applyAlignment="1">
      <alignment horizontal="center"/>
    </xf>
    <xf numFmtId="0" fontId="18" fillId="9" borderId="6" xfId="0" applyFont="1" applyFill="1" applyBorder="1"/>
    <xf numFmtId="0" fontId="18" fillId="9" borderId="9" xfId="0" applyFont="1" applyFill="1" applyBorder="1"/>
    <xf numFmtId="0" fontId="19" fillId="0" borderId="9" xfId="0" applyFont="1" applyBorder="1"/>
    <xf numFmtId="0" fontId="19" fillId="9" borderId="9" xfId="0" applyFont="1" applyFill="1" applyBorder="1"/>
    <xf numFmtId="0" fontId="3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21" borderId="0" xfId="0" applyFill="1"/>
    <xf numFmtId="0" fontId="19" fillId="9" borderId="0" xfId="0" applyFont="1" applyFill="1" applyBorder="1" applyAlignment="1">
      <alignment horizontal="center"/>
    </xf>
    <xf numFmtId="0" fontId="18" fillId="0" borderId="0" xfId="0" applyFont="1" applyBorder="1"/>
    <xf numFmtId="165" fontId="18" fillId="0" borderId="0" xfId="0" applyNumberFormat="1" applyFont="1" applyBorder="1"/>
    <xf numFmtId="165" fontId="20" fillId="0" borderId="0" xfId="0" applyNumberFormat="1" applyFont="1" applyBorder="1"/>
    <xf numFmtId="0" fontId="21" fillId="0" borderId="0" xfId="0" applyFont="1" applyBorder="1"/>
    <xf numFmtId="165" fontId="21" fillId="0" borderId="0" xfId="0" applyNumberFormat="1" applyFont="1" applyBorder="1"/>
    <xf numFmtId="0" fontId="18" fillId="4" borderId="0" xfId="0" applyFont="1" applyFill="1" applyBorder="1"/>
    <xf numFmtId="165" fontId="18" fillId="4" borderId="0" xfId="0" applyNumberFormat="1" applyFont="1" applyFill="1" applyBorder="1"/>
    <xf numFmtId="0" fontId="19" fillId="9" borderId="0" xfId="0" applyFont="1" applyFill="1" applyBorder="1"/>
    <xf numFmtId="0" fontId="18" fillId="9" borderId="0" xfId="0" applyFont="1" applyFill="1" applyBorder="1"/>
    <xf numFmtId="0" fontId="20" fillId="0" borderId="0" xfId="0" applyFont="1" applyBorder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8" fillId="0" borderId="0" xfId="0" applyFont="1" applyFill="1"/>
    <xf numFmtId="165" fontId="18" fillId="0" borderId="0" xfId="0" applyNumberFormat="1" applyFont="1" applyFill="1"/>
    <xf numFmtId="0" fontId="20" fillId="0" borderId="0" xfId="0" applyFont="1" applyFill="1"/>
    <xf numFmtId="165" fontId="20" fillId="0" borderId="0" xfId="0" applyNumberFormat="1" applyFont="1" applyFill="1"/>
    <xf numFmtId="165" fontId="19" fillId="0" borderId="0" xfId="1" applyNumberFormat="1" applyFont="1" applyFill="1"/>
    <xf numFmtId="0" fontId="18" fillId="0" borderId="0" xfId="0" applyFont="1" applyFill="1" applyBorder="1"/>
    <xf numFmtId="165" fontId="18" fillId="0" borderId="0" xfId="0" applyNumberFormat="1" applyFont="1" applyFill="1" applyBorder="1"/>
    <xf numFmtId="165" fontId="20" fillId="0" borderId="0" xfId="0" applyNumberFormat="1" applyFont="1" applyFill="1" applyBorder="1"/>
    <xf numFmtId="0" fontId="21" fillId="0" borderId="0" xfId="0" applyFont="1" applyFill="1" applyBorder="1"/>
    <xf numFmtId="165" fontId="19" fillId="8" borderId="6" xfId="1" quotePrefix="1" applyNumberFormat="1" applyFont="1" applyFill="1" applyBorder="1" applyAlignment="1">
      <alignment horizontal="center"/>
    </xf>
    <xf numFmtId="165" fontId="19" fillId="8" borderId="9" xfId="1" applyNumberFormat="1" applyFont="1" applyFill="1" applyBorder="1" applyAlignment="1">
      <alignment horizontal="center"/>
    </xf>
    <xf numFmtId="165" fontId="19" fillId="8" borderId="11" xfId="1" applyNumberFormat="1" applyFont="1" applyFill="1" applyBorder="1" applyAlignment="1">
      <alignment horizontal="center"/>
    </xf>
    <xf numFmtId="165" fontId="19" fillId="8" borderId="7" xfId="1" quotePrefix="1" applyNumberFormat="1" applyFont="1" applyFill="1" applyBorder="1" applyAlignment="1">
      <alignment horizontal="center"/>
    </xf>
    <xf numFmtId="165" fontId="19" fillId="8" borderId="1" xfId="1" applyNumberFormat="1" applyFont="1" applyFill="1" applyBorder="1" applyAlignment="1">
      <alignment horizontal="center"/>
    </xf>
    <xf numFmtId="165" fontId="19" fillId="9" borderId="16" xfId="1" quotePrefix="1" applyNumberFormat="1" applyFont="1" applyFill="1" applyBorder="1" applyAlignment="1">
      <alignment horizontal="center"/>
    </xf>
    <xf numFmtId="165" fontId="19" fillId="9" borderId="17" xfId="1" applyNumberFormat="1" applyFont="1" applyFill="1" applyBorder="1" applyAlignment="1">
      <alignment horizontal="center"/>
    </xf>
    <xf numFmtId="165" fontId="19" fillId="9" borderId="18" xfId="1" applyNumberFormat="1" applyFont="1" applyFill="1" applyBorder="1" applyAlignment="1">
      <alignment horizontal="center"/>
    </xf>
    <xf numFmtId="165" fontId="19" fillId="0" borderId="17" xfId="1" applyNumberFormat="1" applyFont="1" applyBorder="1" applyAlignment="1">
      <alignment horizontal="center"/>
    </xf>
    <xf numFmtId="165" fontId="19" fillId="9" borderId="17" xfId="1" applyNumberFormat="1" applyFont="1" applyFill="1" applyBorder="1"/>
    <xf numFmtId="0" fontId="18" fillId="13" borderId="9" xfId="0" applyFont="1" applyFill="1" applyBorder="1"/>
    <xf numFmtId="165" fontId="18" fillId="13" borderId="9" xfId="1" applyNumberFormat="1" applyFont="1" applyFill="1" applyBorder="1"/>
    <xf numFmtId="165" fontId="18" fillId="13" borderId="17" xfId="1" applyNumberFormat="1" applyFont="1" applyFill="1" applyBorder="1"/>
    <xf numFmtId="165" fontId="18" fillId="13" borderId="10" xfId="1" applyNumberFormat="1" applyFont="1" applyFill="1" applyBorder="1"/>
    <xf numFmtId="0" fontId="18" fillId="13" borderId="0" xfId="0" applyFont="1" applyFill="1"/>
    <xf numFmtId="165" fontId="19" fillId="23" borderId="6" xfId="1" quotePrefix="1" applyNumberFormat="1" applyFont="1" applyFill="1" applyBorder="1" applyAlignment="1">
      <alignment horizontal="center"/>
    </xf>
    <xf numFmtId="165" fontId="19" fillId="23" borderId="7" xfId="1" quotePrefix="1" applyNumberFormat="1" applyFont="1" applyFill="1" applyBorder="1" applyAlignment="1">
      <alignment horizontal="center"/>
    </xf>
    <xf numFmtId="165" fontId="19" fillId="23" borderId="8" xfId="1" quotePrefix="1" applyNumberFormat="1" applyFont="1" applyFill="1" applyBorder="1" applyAlignment="1">
      <alignment horizontal="center"/>
    </xf>
    <xf numFmtId="165" fontId="19" fillId="23" borderId="9" xfId="1" applyNumberFormat="1" applyFont="1" applyFill="1" applyBorder="1" applyAlignment="1">
      <alignment horizontal="center"/>
    </xf>
    <xf numFmtId="165" fontId="19" fillId="23" borderId="0" xfId="1" applyNumberFormat="1" applyFont="1" applyFill="1" applyBorder="1" applyAlignment="1">
      <alignment horizontal="center"/>
    </xf>
    <xf numFmtId="165" fontId="19" fillId="23" borderId="10" xfId="1" applyNumberFormat="1" applyFont="1" applyFill="1" applyBorder="1" applyAlignment="1">
      <alignment horizontal="center"/>
    </xf>
    <xf numFmtId="165" fontId="19" fillId="23" borderId="11" xfId="1" applyNumberFormat="1" applyFont="1" applyFill="1" applyBorder="1" applyAlignment="1">
      <alignment horizontal="center"/>
    </xf>
    <xf numFmtId="165" fontId="19" fillId="23" borderId="1" xfId="1" applyNumberFormat="1" applyFont="1" applyFill="1" applyBorder="1" applyAlignment="1">
      <alignment horizontal="center"/>
    </xf>
    <xf numFmtId="165" fontId="19" fillId="23" borderId="12" xfId="1" applyNumberFormat="1" applyFont="1" applyFill="1" applyBorder="1" applyAlignment="1">
      <alignment horizontal="center"/>
    </xf>
    <xf numFmtId="165" fontId="19" fillId="24" borderId="6" xfId="1" quotePrefix="1" applyNumberFormat="1" applyFont="1" applyFill="1" applyBorder="1" applyAlignment="1">
      <alignment horizontal="center"/>
    </xf>
    <xf numFmtId="165" fontId="19" fillId="24" borderId="7" xfId="1" quotePrefix="1" applyNumberFormat="1" applyFont="1" applyFill="1" applyBorder="1" applyAlignment="1">
      <alignment horizontal="center"/>
    </xf>
    <xf numFmtId="165" fontId="19" fillId="24" borderId="9" xfId="1" applyNumberFormat="1" applyFont="1" applyFill="1" applyBorder="1" applyAlignment="1">
      <alignment horizontal="center"/>
    </xf>
    <xf numFmtId="165" fontId="19" fillId="24" borderId="0" xfId="1" applyNumberFormat="1" applyFont="1" applyFill="1" applyBorder="1" applyAlignment="1">
      <alignment horizontal="center"/>
    </xf>
    <xf numFmtId="165" fontId="19" fillId="24" borderId="11" xfId="1" applyNumberFormat="1" applyFont="1" applyFill="1" applyBorder="1" applyAlignment="1">
      <alignment horizontal="center"/>
    </xf>
    <xf numFmtId="165" fontId="19" fillId="24" borderId="1" xfId="1" applyNumberFormat="1" applyFont="1" applyFill="1" applyBorder="1" applyAlignment="1">
      <alignment horizontal="center"/>
    </xf>
    <xf numFmtId="165" fontId="19" fillId="24" borderId="8" xfId="1" quotePrefix="1" applyNumberFormat="1" applyFont="1" applyFill="1" applyBorder="1" applyAlignment="1">
      <alignment horizontal="center"/>
    </xf>
    <xf numFmtId="165" fontId="19" fillId="24" borderId="10" xfId="1" applyNumberFormat="1" applyFont="1" applyFill="1" applyBorder="1" applyAlignment="1">
      <alignment horizontal="center"/>
    </xf>
    <xf numFmtId="165" fontId="19" fillId="24" borderId="12" xfId="1" applyNumberFormat="1" applyFont="1" applyFill="1" applyBorder="1" applyAlignment="1">
      <alignment horizontal="center"/>
    </xf>
    <xf numFmtId="0" fontId="19" fillId="0" borderId="0" xfId="0" applyFont="1" applyBorder="1"/>
    <xf numFmtId="3" fontId="18" fillId="0" borderId="0" xfId="0" applyNumberFormat="1" applyFont="1" applyBorder="1"/>
    <xf numFmtId="0" fontId="18" fillId="25" borderId="0" xfId="0" applyFont="1" applyFill="1" applyBorder="1"/>
    <xf numFmtId="165" fontId="18" fillId="16" borderId="9" xfId="1" applyNumberFormat="1" applyFont="1" applyFill="1" applyBorder="1" applyAlignment="1">
      <alignment horizontal="center"/>
    </xf>
    <xf numFmtId="165" fontId="18" fillId="11" borderId="9" xfId="1" applyNumberFormat="1" applyFont="1" applyFill="1" applyBorder="1" applyAlignment="1">
      <alignment horizontal="center"/>
    </xf>
    <xf numFmtId="0" fontId="22" fillId="0" borderId="13" xfId="0" applyFont="1" applyBorder="1"/>
    <xf numFmtId="165" fontId="18" fillId="16" borderId="13" xfId="1" applyNumberFormat="1" applyFont="1" applyFill="1" applyBorder="1" applyAlignment="1">
      <alignment horizontal="center"/>
    </xf>
    <xf numFmtId="165" fontId="18" fillId="11" borderId="13" xfId="1" applyNumberFormat="1" applyFont="1" applyFill="1" applyBorder="1" applyAlignment="1">
      <alignment horizontal="center"/>
    </xf>
    <xf numFmtId="165" fontId="18" fillId="13" borderId="0" xfId="1" applyNumberFormat="1" applyFont="1" applyFill="1" applyBorder="1"/>
    <xf numFmtId="0" fontId="19" fillId="26" borderId="0" xfId="0" applyFont="1" applyFill="1" applyBorder="1"/>
    <xf numFmtId="0" fontId="18" fillId="26" borderId="0" xfId="0" applyFont="1" applyFill="1" applyBorder="1"/>
    <xf numFmtId="3" fontId="18" fillId="26" borderId="0" xfId="0" applyNumberFormat="1" applyFont="1" applyFill="1" applyBorder="1"/>
    <xf numFmtId="3" fontId="19" fillId="26" borderId="0" xfId="0" applyNumberFormat="1" applyFont="1" applyFill="1" applyBorder="1"/>
    <xf numFmtId="10" fontId="18" fillId="26" borderId="0" xfId="2" applyNumberFormat="1" applyFont="1" applyFill="1" applyBorder="1"/>
    <xf numFmtId="17" fontId="18" fillId="0" borderId="0" xfId="0" applyNumberFormat="1" applyFont="1" applyBorder="1"/>
    <xf numFmtId="3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5" fontId="23" fillId="6" borderId="9" xfId="1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3" fontId="19" fillId="7" borderId="0" xfId="0" applyNumberFormat="1" applyFont="1" applyFill="1" applyBorder="1"/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0" fontId="21" fillId="4" borderId="0" xfId="0" applyFont="1" applyFill="1" applyBorder="1"/>
    <xf numFmtId="3" fontId="18" fillId="4" borderId="0" xfId="0" applyNumberFormat="1" applyFont="1" applyFill="1" applyBorder="1"/>
    <xf numFmtId="0" fontId="22" fillId="0" borderId="13" xfId="1" applyNumberFormat="1" applyFont="1" applyBorder="1"/>
    <xf numFmtId="0" fontId="22" fillId="0" borderId="14" xfId="1" applyNumberFormat="1" applyFont="1" applyBorder="1"/>
    <xf numFmtId="0" fontId="22" fillId="0" borderId="15" xfId="1" applyNumberFormat="1" applyFont="1" applyBorder="1"/>
    <xf numFmtId="165" fontId="19" fillId="0" borderId="5" xfId="1" applyNumberFormat="1" applyFont="1" applyBorder="1"/>
    <xf numFmtId="165" fontId="23" fillId="29" borderId="13" xfId="1" applyNumberFormat="1" applyFont="1" applyFill="1" applyBorder="1" applyAlignment="1">
      <alignment horizontal="center"/>
    </xf>
    <xf numFmtId="165" fontId="23" fillId="29" borderId="5" xfId="1" applyNumberFormat="1" applyFont="1" applyFill="1" applyBorder="1" applyAlignment="1">
      <alignment horizontal="center"/>
    </xf>
    <xf numFmtId="165" fontId="23" fillId="29" borderId="9" xfId="1" applyNumberFormat="1" applyFont="1" applyFill="1" applyBorder="1" applyAlignment="1">
      <alignment horizontal="center"/>
    </xf>
    <xf numFmtId="0" fontId="19" fillId="28" borderId="0" xfId="0" applyFont="1" applyFill="1" applyBorder="1"/>
    <xf numFmtId="0" fontId="18" fillId="28" borderId="0" xfId="0" applyFont="1" applyFill="1" applyBorder="1"/>
    <xf numFmtId="0" fontId="19" fillId="20" borderId="0" xfId="0" applyFont="1" applyFill="1" applyBorder="1"/>
    <xf numFmtId="0" fontId="18" fillId="20" borderId="0" xfId="0" applyFont="1" applyFill="1" applyBorder="1"/>
    <xf numFmtId="0" fontId="18" fillId="0" borderId="0" xfId="0" applyFont="1" applyBorder="1" applyAlignment="1">
      <alignment horizontal="center"/>
    </xf>
    <xf numFmtId="0" fontId="24" fillId="22" borderId="0" xfId="0" applyFont="1" applyFill="1" applyBorder="1" applyAlignment="1">
      <alignment horizontal="center"/>
    </xf>
    <xf numFmtId="9" fontId="18" fillId="26" borderId="0" xfId="0" applyNumberFormat="1" applyFont="1" applyFill="1" applyBorder="1"/>
    <xf numFmtId="0" fontId="18" fillId="11" borderId="0" xfId="0" applyFont="1" applyFill="1" applyBorder="1" applyAlignment="1">
      <alignment horizontal="center"/>
    </xf>
    <xf numFmtId="3" fontId="18" fillId="11" borderId="0" xfId="0" applyNumberFormat="1" applyFont="1" applyFill="1" applyBorder="1"/>
    <xf numFmtId="3" fontId="19" fillId="10" borderId="0" xfId="0" applyNumberFormat="1" applyFont="1" applyFill="1" applyBorder="1"/>
    <xf numFmtId="3" fontId="19" fillId="11" borderId="0" xfId="0" applyNumberFormat="1" applyFont="1" applyFill="1" applyBorder="1"/>
    <xf numFmtId="0" fontId="18" fillId="26" borderId="0" xfId="0" applyFont="1" applyFill="1" applyBorder="1" applyAlignment="1">
      <alignment horizontal="center"/>
    </xf>
    <xf numFmtId="9" fontId="18" fillId="0" borderId="0" xfId="0" applyNumberFormat="1" applyFont="1" applyBorder="1"/>
    <xf numFmtId="0" fontId="18" fillId="27" borderId="0" xfId="0" applyFont="1" applyFill="1" applyBorder="1"/>
    <xf numFmtId="3" fontId="18" fillId="27" borderId="0" xfId="0" applyNumberFormat="1" applyFont="1" applyFill="1" applyBorder="1"/>
    <xf numFmtId="0" fontId="19" fillId="7" borderId="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0</xdr:row>
      <xdr:rowOff>66675</xdr:rowOff>
    </xdr:from>
    <xdr:to>
      <xdr:col>6</xdr:col>
      <xdr:colOff>485775</xdr:colOff>
      <xdr:row>15</xdr:row>
      <xdr:rowOff>154303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38B114-700D-4710-9C2A-FBDCD974C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4" y="66675"/>
          <a:ext cx="4114801" cy="4107178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16</xdr:row>
      <xdr:rowOff>152400</xdr:rowOff>
    </xdr:from>
    <xdr:to>
      <xdr:col>4</xdr:col>
      <xdr:colOff>438150</xdr:colOff>
      <xdr:row>24</xdr:row>
      <xdr:rowOff>245145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AE04A5-9185-4F4C-8006-288941D37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6825" y="4438650"/>
          <a:ext cx="2219325" cy="2226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28574</xdr:rowOff>
    </xdr:from>
    <xdr:to>
      <xdr:col>9</xdr:col>
      <xdr:colOff>348615</xdr:colOff>
      <xdr:row>40</xdr:row>
      <xdr:rowOff>53339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51890C-8509-7074-0326-9AA331AC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00074"/>
          <a:ext cx="7073265" cy="707326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714375</xdr:colOff>
      <xdr:row>13</xdr:row>
      <xdr:rowOff>123825</xdr:rowOff>
    </xdr:from>
    <xdr:to>
      <xdr:col>12</xdr:col>
      <xdr:colOff>647700</xdr:colOff>
      <xdr:row>25</xdr:row>
      <xdr:rowOff>68119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E02441-6BF2-4931-B91B-ABB398F2A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2375" y="2600325"/>
          <a:ext cx="2219325" cy="2230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opLeftCell="A9" zoomScale="90" zoomScaleNormal="90" zoomScaleSheetLayoutView="100" workbookViewId="0">
      <selection activeCell="A11" sqref="A11"/>
    </sheetView>
  </sheetViews>
  <sheetFormatPr baseColWidth="10" defaultRowHeight="15" x14ac:dyDescent="0.25"/>
  <cols>
    <col min="2" max="2" width="6.5703125" customWidth="1"/>
    <col min="6" max="6" width="6.42578125" customWidth="1"/>
    <col min="8" max="8" width="10.28515625" customWidth="1"/>
    <col min="9" max="9" width="10.42578125" customWidth="1"/>
    <col min="10" max="10" width="12.140625" customWidth="1"/>
    <col min="11" max="11" width="9.5703125" customWidth="1"/>
  </cols>
  <sheetData>
    <row r="1" spans="1:15" x14ac:dyDescent="0.25">
      <c r="A1" s="8" t="s">
        <v>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 t="s">
        <v>160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6" t="s">
        <v>161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6"/>
      <c r="B4" s="6" t="s">
        <v>162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6"/>
      <c r="B5" s="6" t="s">
        <v>163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6"/>
      <c r="B6" s="6" t="s">
        <v>164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8"/>
      <c r="B7" s="6" t="s">
        <v>165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 t="s">
        <v>166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106" t="s">
        <v>49</v>
      </c>
      <c r="M9" s="106"/>
      <c r="N9" s="106"/>
      <c r="O9" s="106"/>
    </row>
    <row r="10" spans="1:15" s="1" customFormat="1" x14ac:dyDescent="0.25">
      <c r="A10" s="7" t="s">
        <v>46</v>
      </c>
      <c r="B10" s="8" t="s">
        <v>47</v>
      </c>
      <c r="C10" s="8" t="s">
        <v>48</v>
      </c>
      <c r="D10" s="8"/>
      <c r="E10" s="8"/>
      <c r="F10" s="8"/>
      <c r="G10" s="8"/>
      <c r="H10" s="8"/>
      <c r="I10" s="8"/>
      <c r="J10" s="8"/>
      <c r="K10" s="8"/>
      <c r="L10" s="5" t="s">
        <v>0</v>
      </c>
      <c r="M10" s="5" t="s">
        <v>1</v>
      </c>
      <c r="N10" s="5" t="s">
        <v>2</v>
      </c>
      <c r="O10" s="5" t="s">
        <v>3</v>
      </c>
    </row>
    <row r="11" spans="1:15" x14ac:dyDescent="0.25">
      <c r="A11" s="9">
        <f>+A30+1</f>
        <v>13</v>
      </c>
      <c r="B11" s="6" t="s">
        <v>10</v>
      </c>
      <c r="C11" s="6" t="s">
        <v>38</v>
      </c>
      <c r="D11" s="6"/>
      <c r="E11" s="6"/>
      <c r="F11" s="6"/>
      <c r="G11" s="6"/>
      <c r="H11" s="6"/>
      <c r="I11" s="6"/>
      <c r="J11" s="6"/>
      <c r="K11" s="6"/>
      <c r="L11" s="2" t="s">
        <v>50</v>
      </c>
      <c r="M11" s="3"/>
      <c r="N11" s="4" t="s">
        <v>50</v>
      </c>
      <c r="O11" s="10"/>
    </row>
    <row r="12" spans="1:15" x14ac:dyDescent="0.25">
      <c r="A12" s="9">
        <f>+A39+1</f>
        <v>15</v>
      </c>
      <c r="B12" s="6" t="s">
        <v>11</v>
      </c>
      <c r="C12" s="6" t="s">
        <v>78</v>
      </c>
      <c r="D12" s="6"/>
      <c r="E12" s="6"/>
      <c r="F12" s="6"/>
      <c r="G12" s="6"/>
      <c r="H12" s="6"/>
      <c r="I12" s="6"/>
      <c r="J12" s="6"/>
      <c r="K12" s="6"/>
      <c r="L12" s="2" t="s">
        <v>50</v>
      </c>
      <c r="M12" s="3"/>
      <c r="N12" s="4"/>
      <c r="O12" s="10"/>
    </row>
    <row r="13" spans="1:15" x14ac:dyDescent="0.25">
      <c r="A13" s="9">
        <f>+A12+1</f>
        <v>16</v>
      </c>
      <c r="B13" s="6" t="s">
        <v>12</v>
      </c>
      <c r="C13" s="6" t="s">
        <v>36</v>
      </c>
      <c r="D13" s="6"/>
      <c r="E13" s="6"/>
      <c r="F13" s="6"/>
      <c r="G13" s="6"/>
      <c r="H13" s="6"/>
      <c r="I13" s="6"/>
      <c r="J13" s="6"/>
      <c r="K13" s="6"/>
      <c r="L13" s="2" t="s">
        <v>50</v>
      </c>
      <c r="M13" s="3"/>
      <c r="N13" s="4" t="s">
        <v>50</v>
      </c>
      <c r="O13" s="10"/>
    </row>
    <row r="14" spans="1:15" x14ac:dyDescent="0.25">
      <c r="A14" s="9">
        <f>+A13+1</f>
        <v>17</v>
      </c>
      <c r="B14" s="6" t="s">
        <v>12</v>
      </c>
      <c r="C14" s="6" t="s">
        <v>37</v>
      </c>
      <c r="D14" s="6"/>
      <c r="E14" s="6"/>
      <c r="F14" s="6"/>
      <c r="G14" s="6"/>
      <c r="H14" s="6"/>
      <c r="I14" s="6"/>
      <c r="J14" s="6"/>
      <c r="K14" s="6"/>
      <c r="L14" s="2" t="s">
        <v>50</v>
      </c>
      <c r="M14" s="3"/>
      <c r="N14" s="4" t="s">
        <v>50</v>
      </c>
      <c r="O14" s="10"/>
    </row>
    <row r="15" spans="1:15" x14ac:dyDescent="0.25">
      <c r="A15" s="9">
        <f>+A31+1</f>
        <v>21</v>
      </c>
      <c r="B15" s="6" t="s">
        <v>14</v>
      </c>
      <c r="C15" s="6" t="s">
        <v>34</v>
      </c>
      <c r="D15" s="6"/>
      <c r="E15" s="6"/>
      <c r="F15" s="6"/>
      <c r="G15" s="6"/>
      <c r="H15" s="6"/>
      <c r="I15" s="6"/>
      <c r="J15" s="6"/>
      <c r="K15" s="6"/>
      <c r="L15" s="2" t="s">
        <v>50</v>
      </c>
      <c r="M15" s="3"/>
      <c r="N15" s="4"/>
      <c r="O15" s="10"/>
    </row>
    <row r="16" spans="1:15" x14ac:dyDescent="0.25">
      <c r="A16" s="9">
        <f>+A15+1</f>
        <v>22</v>
      </c>
      <c r="B16" s="6" t="s">
        <v>14</v>
      </c>
      <c r="C16" s="6" t="s">
        <v>39</v>
      </c>
      <c r="D16" s="6"/>
      <c r="E16" s="6"/>
      <c r="F16" s="6"/>
      <c r="G16" s="6"/>
      <c r="H16" s="6"/>
      <c r="I16" s="6"/>
      <c r="J16" s="6"/>
      <c r="K16" s="6"/>
      <c r="L16" s="2" t="s">
        <v>50</v>
      </c>
      <c r="M16" s="3"/>
      <c r="N16" s="4"/>
      <c r="O16" s="10"/>
    </row>
    <row r="17" spans="1:15" x14ac:dyDescent="0.25">
      <c r="A17" s="9">
        <f>+A34+1</f>
        <v>27</v>
      </c>
      <c r="B17" s="6" t="s">
        <v>16</v>
      </c>
      <c r="C17" s="6" t="s">
        <v>32</v>
      </c>
      <c r="D17" s="6"/>
      <c r="E17" s="6"/>
      <c r="F17" s="6"/>
      <c r="G17" s="6"/>
      <c r="H17" s="6"/>
      <c r="I17" s="6"/>
      <c r="J17" s="6"/>
      <c r="K17" s="6"/>
      <c r="L17" s="2" t="s">
        <v>50</v>
      </c>
      <c r="M17" s="3"/>
      <c r="N17" s="4"/>
      <c r="O17" s="10"/>
    </row>
    <row r="18" spans="1:15" x14ac:dyDescent="0.25">
      <c r="A18" s="9">
        <f>+A21+1</f>
        <v>31</v>
      </c>
      <c r="B18" s="6" t="s">
        <v>7</v>
      </c>
      <c r="C18" s="6" t="s">
        <v>26</v>
      </c>
      <c r="D18" s="6"/>
      <c r="E18" s="6"/>
      <c r="F18" s="6"/>
      <c r="G18" s="6"/>
      <c r="H18" s="6"/>
      <c r="I18" s="6"/>
      <c r="J18" s="6"/>
      <c r="K18" s="6"/>
      <c r="L18" s="2" t="s">
        <v>50</v>
      </c>
      <c r="M18" s="3"/>
      <c r="N18" s="4"/>
      <c r="O18" s="10"/>
    </row>
    <row r="19" spans="1:15" x14ac:dyDescent="0.25">
      <c r="A19" s="9">
        <f>+A27+1</f>
        <v>9</v>
      </c>
      <c r="B19" s="6" t="s">
        <v>8</v>
      </c>
      <c r="C19" s="6" t="s">
        <v>42</v>
      </c>
      <c r="D19" s="6"/>
      <c r="E19" s="6"/>
      <c r="F19" s="6"/>
      <c r="G19" s="6"/>
      <c r="H19" s="6"/>
      <c r="I19" s="6"/>
      <c r="J19" s="6"/>
      <c r="K19" s="6"/>
      <c r="L19" s="2"/>
      <c r="M19" s="3" t="s">
        <v>50</v>
      </c>
      <c r="N19" s="4"/>
      <c r="O19" s="10"/>
    </row>
    <row r="20" spans="1:15" x14ac:dyDescent="0.25">
      <c r="A20" s="9">
        <f>+A32+1</f>
        <v>24</v>
      </c>
      <c r="B20" s="6" t="s">
        <v>15</v>
      </c>
      <c r="C20" s="6" t="s">
        <v>33</v>
      </c>
      <c r="D20" s="6"/>
      <c r="E20" s="6"/>
      <c r="F20" s="6"/>
      <c r="G20" s="6"/>
      <c r="H20" s="6"/>
      <c r="I20" s="6"/>
      <c r="J20" s="6"/>
      <c r="K20" s="6"/>
      <c r="L20" s="2"/>
      <c r="M20" s="3" t="s">
        <v>50</v>
      </c>
      <c r="N20" s="4"/>
      <c r="O20" s="10"/>
    </row>
    <row r="21" spans="1:15" x14ac:dyDescent="0.25">
      <c r="A21" s="9">
        <f>+A36+1</f>
        <v>30</v>
      </c>
      <c r="B21" s="6" t="s">
        <v>19</v>
      </c>
      <c r="C21" s="6" t="s">
        <v>27</v>
      </c>
      <c r="D21" s="6"/>
      <c r="E21" s="6"/>
      <c r="F21" s="6"/>
      <c r="G21" s="6"/>
      <c r="H21" s="6"/>
      <c r="I21" s="6"/>
      <c r="J21" s="6"/>
      <c r="K21" s="6"/>
      <c r="L21" s="2"/>
      <c r="M21" s="3" t="s">
        <v>50</v>
      </c>
      <c r="N21" s="4" t="s">
        <v>50</v>
      </c>
      <c r="O21" s="10"/>
    </row>
    <row r="22" spans="1:15" x14ac:dyDescent="0.25">
      <c r="A22" s="9">
        <f>+A38+1</f>
        <v>3</v>
      </c>
      <c r="B22" s="6" t="s">
        <v>5</v>
      </c>
      <c r="C22" s="6" t="s">
        <v>24</v>
      </c>
      <c r="D22" s="6"/>
      <c r="E22" s="6"/>
      <c r="F22" s="6"/>
      <c r="G22" s="6"/>
      <c r="H22" s="6"/>
      <c r="I22" s="6"/>
      <c r="J22" s="6"/>
      <c r="K22" s="6"/>
      <c r="L22" s="2"/>
      <c r="M22" s="3"/>
      <c r="N22" s="4" t="s">
        <v>50</v>
      </c>
      <c r="O22" s="10"/>
    </row>
    <row r="23" spans="1:15" x14ac:dyDescent="0.25">
      <c r="A23" s="9">
        <f>+A22+1</f>
        <v>4</v>
      </c>
      <c r="B23" s="6" t="s">
        <v>5</v>
      </c>
      <c r="C23" s="6" t="s">
        <v>167</v>
      </c>
      <c r="D23" s="6"/>
      <c r="E23" s="6"/>
      <c r="F23" s="6"/>
      <c r="G23" s="6"/>
      <c r="H23" s="6"/>
      <c r="I23" s="6"/>
      <c r="J23" s="6"/>
      <c r="K23" s="6"/>
      <c r="L23" s="2"/>
      <c r="M23" s="3"/>
      <c r="N23" s="4" t="s">
        <v>50</v>
      </c>
      <c r="O23" s="10"/>
    </row>
    <row r="24" spans="1:15" x14ac:dyDescent="0.25">
      <c r="A24" s="9">
        <f>+A23+1</f>
        <v>5</v>
      </c>
      <c r="B24" s="6" t="s">
        <v>6</v>
      </c>
      <c r="C24" s="6" t="s">
        <v>25</v>
      </c>
      <c r="D24" s="6"/>
      <c r="E24" s="6"/>
      <c r="F24" s="6"/>
      <c r="G24" s="6"/>
      <c r="H24" s="6"/>
      <c r="I24" s="6"/>
      <c r="J24" s="6"/>
      <c r="K24" s="6"/>
      <c r="L24" s="2"/>
      <c r="M24" s="3"/>
      <c r="N24" s="4" t="s">
        <v>50</v>
      </c>
      <c r="O24" s="10"/>
    </row>
    <row r="25" spans="1:15" x14ac:dyDescent="0.25">
      <c r="A25" s="9">
        <f>+A24+1</f>
        <v>6</v>
      </c>
      <c r="B25" s="6" t="s">
        <v>8</v>
      </c>
      <c r="C25" s="6" t="s">
        <v>168</v>
      </c>
      <c r="D25" s="6"/>
      <c r="E25" s="6"/>
      <c r="F25" s="6"/>
      <c r="G25" s="6"/>
      <c r="H25" s="6"/>
      <c r="I25" s="6"/>
      <c r="J25" s="6"/>
      <c r="K25" s="6"/>
      <c r="L25" s="2"/>
      <c r="M25" s="3"/>
      <c r="N25" s="4" t="s">
        <v>50</v>
      </c>
      <c r="O25" s="10"/>
    </row>
    <row r="26" spans="1:15" x14ac:dyDescent="0.25">
      <c r="A26" s="9">
        <f>+A25+1</f>
        <v>7</v>
      </c>
      <c r="B26" s="6" t="s">
        <v>8</v>
      </c>
      <c r="C26" s="6" t="s">
        <v>169</v>
      </c>
      <c r="D26" s="6"/>
      <c r="E26" s="6"/>
      <c r="F26" s="6"/>
      <c r="G26" s="6"/>
      <c r="H26" s="6"/>
      <c r="I26" s="6"/>
      <c r="J26" s="6"/>
      <c r="K26" s="6"/>
      <c r="L26" s="2"/>
      <c r="M26" s="3"/>
      <c r="N26" s="4" t="s">
        <v>50</v>
      </c>
      <c r="O26" s="10"/>
    </row>
    <row r="27" spans="1:15" x14ac:dyDescent="0.25">
      <c r="A27" s="9">
        <f>+A26+1</f>
        <v>8</v>
      </c>
      <c r="B27" s="6" t="s">
        <v>8</v>
      </c>
      <c r="C27" s="6" t="s">
        <v>41</v>
      </c>
      <c r="D27" s="6"/>
      <c r="E27" s="6"/>
      <c r="F27" s="6"/>
      <c r="G27" s="6"/>
      <c r="H27" s="6"/>
      <c r="I27" s="6"/>
      <c r="J27" s="6"/>
      <c r="K27" s="6"/>
      <c r="L27" s="2"/>
      <c r="M27" s="3"/>
      <c r="N27" s="4" t="s">
        <v>50</v>
      </c>
      <c r="O27" s="10"/>
    </row>
    <row r="28" spans="1:15" x14ac:dyDescent="0.25">
      <c r="A28" s="9">
        <f>+A19+1</f>
        <v>10</v>
      </c>
      <c r="B28" s="6" t="s">
        <v>8</v>
      </c>
      <c r="C28" s="6" t="s">
        <v>43</v>
      </c>
      <c r="D28" s="6"/>
      <c r="E28" s="6"/>
      <c r="F28" s="6"/>
      <c r="G28" s="6"/>
      <c r="H28" s="6"/>
      <c r="I28" s="6"/>
      <c r="J28" s="6"/>
      <c r="K28" s="6"/>
      <c r="L28" s="2"/>
      <c r="M28" s="3"/>
      <c r="N28" s="4" t="s">
        <v>50</v>
      </c>
      <c r="O28" s="10"/>
    </row>
    <row r="29" spans="1:15" x14ac:dyDescent="0.25">
      <c r="A29" s="9">
        <f>+A28+1</f>
        <v>11</v>
      </c>
      <c r="B29" s="6" t="s">
        <v>9</v>
      </c>
      <c r="C29" s="6" t="s">
        <v>45</v>
      </c>
      <c r="D29" s="6"/>
      <c r="E29" s="6"/>
      <c r="F29" s="6"/>
      <c r="G29" s="6"/>
      <c r="H29" s="6"/>
      <c r="I29" s="6"/>
      <c r="J29" s="6"/>
      <c r="K29" s="6"/>
      <c r="L29" s="2"/>
      <c r="M29" s="3"/>
      <c r="N29" s="4" t="s">
        <v>50</v>
      </c>
      <c r="O29" s="10"/>
    </row>
    <row r="30" spans="1:15" x14ac:dyDescent="0.25">
      <c r="A30" s="9">
        <f>+A29+1</f>
        <v>12</v>
      </c>
      <c r="B30" s="6" t="s">
        <v>9</v>
      </c>
      <c r="C30" s="6" t="s">
        <v>44</v>
      </c>
      <c r="D30" s="6"/>
      <c r="E30" s="6"/>
      <c r="F30" s="6"/>
      <c r="G30" s="6"/>
      <c r="H30" s="6"/>
      <c r="I30" s="6"/>
      <c r="J30" s="6"/>
      <c r="K30" s="6"/>
      <c r="L30" s="2"/>
      <c r="M30" s="3"/>
      <c r="N30" s="4" t="s">
        <v>50</v>
      </c>
      <c r="O30" s="10"/>
    </row>
    <row r="31" spans="1:15" x14ac:dyDescent="0.25">
      <c r="A31" s="9">
        <f>+A41+1</f>
        <v>20</v>
      </c>
      <c r="B31" s="6" t="s">
        <v>81</v>
      </c>
      <c r="C31" s="6" t="s">
        <v>82</v>
      </c>
      <c r="D31" s="6"/>
      <c r="E31" s="6"/>
      <c r="F31" s="6"/>
      <c r="G31" s="6"/>
      <c r="H31" s="6"/>
      <c r="I31" s="6"/>
      <c r="J31" s="6"/>
      <c r="K31" s="6"/>
      <c r="L31" s="2"/>
      <c r="M31" s="3"/>
      <c r="N31" s="4" t="s">
        <v>50</v>
      </c>
      <c r="O31" s="10" t="s">
        <v>50</v>
      </c>
    </row>
    <row r="32" spans="1:15" x14ac:dyDescent="0.25">
      <c r="A32" s="9">
        <f>+A16+1</f>
        <v>23</v>
      </c>
      <c r="B32" s="6" t="s">
        <v>14</v>
      </c>
      <c r="C32" s="6" t="s">
        <v>40</v>
      </c>
      <c r="D32" s="6"/>
      <c r="E32" s="6"/>
      <c r="F32" s="6"/>
      <c r="G32" s="6"/>
      <c r="H32" s="6"/>
      <c r="I32" s="6"/>
      <c r="J32" s="6"/>
      <c r="K32" s="6"/>
      <c r="L32" s="2"/>
      <c r="M32" s="3"/>
      <c r="N32" s="4" t="s">
        <v>50</v>
      </c>
      <c r="O32" s="10"/>
    </row>
    <row r="33" spans="1:15" x14ac:dyDescent="0.25">
      <c r="A33" s="9">
        <f>+A20+1</f>
        <v>25</v>
      </c>
      <c r="B33" s="6" t="s">
        <v>16</v>
      </c>
      <c r="C33" s="6" t="s">
        <v>30</v>
      </c>
      <c r="D33" s="6"/>
      <c r="E33" s="6"/>
      <c r="F33" s="6"/>
      <c r="G33" s="6"/>
      <c r="H33" s="6"/>
      <c r="I33" s="6"/>
      <c r="J33" s="6"/>
      <c r="K33" s="6"/>
      <c r="L33" s="2"/>
      <c r="M33" s="3"/>
      <c r="N33" s="4" t="s">
        <v>50</v>
      </c>
      <c r="O33" s="10"/>
    </row>
    <row r="34" spans="1:15" x14ac:dyDescent="0.25">
      <c r="A34" s="9">
        <f>+A33+1</f>
        <v>26</v>
      </c>
      <c r="B34" s="6" t="s">
        <v>16</v>
      </c>
      <c r="C34" s="6" t="s">
        <v>31</v>
      </c>
      <c r="D34" s="6"/>
      <c r="E34" s="6"/>
      <c r="F34" s="6"/>
      <c r="G34" s="6"/>
      <c r="H34" s="6"/>
      <c r="I34" s="6"/>
      <c r="J34" s="6"/>
      <c r="K34" s="6"/>
      <c r="L34" s="2"/>
      <c r="M34" s="3"/>
      <c r="N34" s="4" t="s">
        <v>50</v>
      </c>
      <c r="O34" s="10"/>
    </row>
    <row r="35" spans="1:15" x14ac:dyDescent="0.25">
      <c r="A35" s="9">
        <f>+A17+1</f>
        <v>28</v>
      </c>
      <c r="B35" s="6" t="s">
        <v>17</v>
      </c>
      <c r="C35" s="6" t="s">
        <v>29</v>
      </c>
      <c r="D35" s="6"/>
      <c r="E35" s="6"/>
      <c r="F35" s="6"/>
      <c r="G35" s="6"/>
      <c r="H35" s="6"/>
      <c r="I35" s="6"/>
      <c r="J35" s="6"/>
      <c r="K35" s="6"/>
      <c r="L35" s="2"/>
      <c r="M35" s="3"/>
      <c r="N35" s="4" t="s">
        <v>50</v>
      </c>
      <c r="O35" s="10" t="s">
        <v>50</v>
      </c>
    </row>
    <row r="36" spans="1:15" x14ac:dyDescent="0.25">
      <c r="A36" s="9">
        <f>+A35+1</f>
        <v>29</v>
      </c>
      <c r="B36" s="6" t="s">
        <v>18</v>
      </c>
      <c r="C36" s="6" t="s">
        <v>28</v>
      </c>
      <c r="D36" s="6"/>
      <c r="E36" s="6"/>
      <c r="F36" s="6"/>
      <c r="G36" s="6"/>
      <c r="H36" s="6"/>
      <c r="I36" s="6"/>
      <c r="J36" s="6"/>
      <c r="K36" s="6"/>
      <c r="L36" s="2"/>
      <c r="M36" s="3"/>
      <c r="N36" s="4" t="s">
        <v>50</v>
      </c>
      <c r="O36" s="10"/>
    </row>
    <row r="37" spans="1:15" x14ac:dyDescent="0.25">
      <c r="A37" s="9">
        <v>1</v>
      </c>
      <c r="B37" s="6" t="s">
        <v>4</v>
      </c>
      <c r="C37" s="6" t="s">
        <v>20</v>
      </c>
      <c r="D37" s="6"/>
      <c r="E37" s="6"/>
      <c r="F37" s="6"/>
      <c r="G37" s="6"/>
      <c r="H37" s="6"/>
      <c r="I37" s="6"/>
      <c r="J37" s="6"/>
      <c r="K37" s="6"/>
      <c r="L37" s="2"/>
      <c r="M37" s="3"/>
      <c r="N37" s="4"/>
      <c r="O37" s="10" t="s">
        <v>50</v>
      </c>
    </row>
    <row r="38" spans="1:15" x14ac:dyDescent="0.25">
      <c r="A38" s="9">
        <f>+A37+1</f>
        <v>2</v>
      </c>
      <c r="B38" s="6" t="s">
        <v>4</v>
      </c>
      <c r="C38" s="6" t="s">
        <v>21</v>
      </c>
      <c r="D38" s="6"/>
      <c r="E38" s="6"/>
      <c r="F38" s="6"/>
      <c r="G38" s="6"/>
      <c r="H38" s="6"/>
      <c r="I38" s="6"/>
      <c r="J38" s="6"/>
      <c r="K38" s="6"/>
      <c r="L38" s="2"/>
      <c r="M38" s="3"/>
      <c r="N38" s="4"/>
      <c r="O38" s="10" t="s">
        <v>50</v>
      </c>
    </row>
    <row r="39" spans="1:15" x14ac:dyDescent="0.25">
      <c r="A39" s="9">
        <f>+A11+1</f>
        <v>14</v>
      </c>
      <c r="B39" s="6" t="s">
        <v>11</v>
      </c>
      <c r="C39" s="6" t="s">
        <v>23</v>
      </c>
      <c r="D39" s="6"/>
      <c r="E39" s="6"/>
      <c r="F39" s="6"/>
      <c r="G39" s="6"/>
      <c r="H39" s="6"/>
      <c r="I39" s="6"/>
      <c r="J39" s="6"/>
      <c r="K39" s="6"/>
      <c r="L39" s="2"/>
      <c r="M39" s="3"/>
      <c r="N39" s="4"/>
      <c r="O39" s="10" t="s">
        <v>50</v>
      </c>
    </row>
    <row r="40" spans="1:15" x14ac:dyDescent="0.25">
      <c r="A40" s="9">
        <f>+A14+1</f>
        <v>18</v>
      </c>
      <c r="B40" s="6" t="s">
        <v>12</v>
      </c>
      <c r="C40" s="6" t="s">
        <v>22</v>
      </c>
      <c r="D40" s="6"/>
      <c r="E40" s="6"/>
      <c r="F40" s="6"/>
      <c r="G40" s="6"/>
      <c r="H40" s="6"/>
      <c r="I40" s="6"/>
      <c r="J40" s="6"/>
      <c r="K40" s="6"/>
      <c r="L40" s="2"/>
      <c r="M40" s="3"/>
      <c r="N40" s="4"/>
      <c r="O40" s="10" t="s">
        <v>50</v>
      </c>
    </row>
    <row r="41" spans="1:15" x14ac:dyDescent="0.25">
      <c r="A41" s="9">
        <f t="shared" ref="A41" si="0">+A40+1</f>
        <v>19</v>
      </c>
      <c r="B41" s="6" t="s">
        <v>13</v>
      </c>
      <c r="C41" s="6" t="s">
        <v>35</v>
      </c>
      <c r="D41" s="6"/>
      <c r="E41" s="6"/>
      <c r="F41" s="6"/>
      <c r="G41" s="6"/>
      <c r="H41" s="6"/>
      <c r="I41" s="6"/>
      <c r="J41" s="6"/>
      <c r="K41" s="6"/>
      <c r="L41" s="2"/>
      <c r="M41" s="3"/>
      <c r="N41" s="4"/>
      <c r="O41" s="10" t="s">
        <v>50</v>
      </c>
    </row>
  </sheetData>
  <mergeCells count="1">
    <mergeCell ref="L9:O9"/>
  </mergeCells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8"/>
  <sheetViews>
    <sheetView zoomScale="170" zoomScaleNormal="170" workbookViewId="0">
      <selection activeCell="E1" sqref="E1"/>
    </sheetView>
  </sheetViews>
  <sheetFormatPr baseColWidth="10" defaultRowHeight="15" x14ac:dyDescent="0.25"/>
  <sheetData>
    <row r="1" spans="1:5" x14ac:dyDescent="0.25">
      <c r="A1" t="s">
        <v>89</v>
      </c>
      <c r="B1" s="11">
        <v>100000</v>
      </c>
      <c r="D1" t="s">
        <v>89</v>
      </c>
      <c r="E1" s="11">
        <f ca="1">SUMIF(A:B,D1,B:B)</f>
        <v>4000000</v>
      </c>
    </row>
    <row r="2" spans="1:5" x14ac:dyDescent="0.25">
      <c r="A2" t="s">
        <v>90</v>
      </c>
      <c r="B2" s="11">
        <v>120000</v>
      </c>
      <c r="D2" t="s">
        <v>90</v>
      </c>
      <c r="E2" s="11">
        <f ca="1">SUMIF(A:B,D2,B:B)</f>
        <v>7680000</v>
      </c>
    </row>
    <row r="3" spans="1:5" x14ac:dyDescent="0.25">
      <c r="A3" t="s">
        <v>91</v>
      </c>
      <c r="B3" s="11">
        <v>30000</v>
      </c>
      <c r="D3" t="s">
        <v>91</v>
      </c>
      <c r="E3" s="11">
        <f ca="1">SUMIF(A:B,D3,B:B)</f>
        <v>1920000</v>
      </c>
    </row>
    <row r="4" spans="1:5" x14ac:dyDescent="0.25">
      <c r="A4" t="s">
        <v>89</v>
      </c>
      <c r="B4" s="11">
        <v>100000</v>
      </c>
      <c r="E4" s="11">
        <f ca="1">SUM(E1:E3)</f>
        <v>13600000</v>
      </c>
    </row>
    <row r="5" spans="1:5" x14ac:dyDescent="0.25">
      <c r="A5" t="s">
        <v>90</v>
      </c>
      <c r="B5" s="11">
        <v>120000</v>
      </c>
    </row>
    <row r="6" spans="1:5" x14ac:dyDescent="0.25">
      <c r="A6" t="s">
        <v>91</v>
      </c>
      <c r="B6" s="11">
        <v>30000</v>
      </c>
    </row>
    <row r="7" spans="1:5" x14ac:dyDescent="0.25">
      <c r="A7" t="s">
        <v>90</v>
      </c>
      <c r="B7" s="11">
        <v>120000</v>
      </c>
    </row>
    <row r="8" spans="1:5" x14ac:dyDescent="0.25">
      <c r="A8" t="s">
        <v>91</v>
      </c>
      <c r="B8" s="11">
        <v>30000</v>
      </c>
    </row>
    <row r="9" spans="1:5" x14ac:dyDescent="0.25">
      <c r="A9" t="s">
        <v>89</v>
      </c>
      <c r="B9" s="11">
        <v>100000</v>
      </c>
    </row>
    <row r="10" spans="1:5" x14ac:dyDescent="0.25">
      <c r="A10" t="s">
        <v>90</v>
      </c>
      <c r="B10" s="11">
        <v>120000</v>
      </c>
    </row>
    <row r="11" spans="1:5" x14ac:dyDescent="0.25">
      <c r="A11" t="s">
        <v>91</v>
      </c>
      <c r="B11" s="11">
        <v>30000</v>
      </c>
    </row>
    <row r="12" spans="1:5" x14ac:dyDescent="0.25">
      <c r="A12" t="s">
        <v>90</v>
      </c>
      <c r="B12" s="11">
        <v>120000</v>
      </c>
    </row>
    <row r="13" spans="1:5" x14ac:dyDescent="0.25">
      <c r="A13" t="s">
        <v>91</v>
      </c>
      <c r="B13" s="11">
        <v>30000</v>
      </c>
    </row>
    <row r="14" spans="1:5" x14ac:dyDescent="0.25">
      <c r="A14" t="s">
        <v>89</v>
      </c>
      <c r="B14" s="11">
        <v>100000</v>
      </c>
    </row>
    <row r="15" spans="1:5" x14ac:dyDescent="0.25">
      <c r="A15" t="s">
        <v>90</v>
      </c>
      <c r="B15" s="11">
        <v>120000</v>
      </c>
    </row>
    <row r="16" spans="1:5" x14ac:dyDescent="0.25">
      <c r="A16" t="s">
        <v>91</v>
      </c>
      <c r="B16" s="11">
        <v>30000</v>
      </c>
    </row>
    <row r="17" spans="1:2" x14ac:dyDescent="0.25">
      <c r="A17" t="s">
        <v>90</v>
      </c>
      <c r="B17" s="11">
        <v>120000</v>
      </c>
    </row>
    <row r="18" spans="1:2" x14ac:dyDescent="0.25">
      <c r="A18" t="s">
        <v>91</v>
      </c>
      <c r="B18" s="11">
        <v>30000</v>
      </c>
    </row>
    <row r="19" spans="1:2" x14ac:dyDescent="0.25">
      <c r="A19" t="s">
        <v>89</v>
      </c>
      <c r="B19" s="11">
        <v>100000</v>
      </c>
    </row>
    <row r="20" spans="1:2" x14ac:dyDescent="0.25">
      <c r="A20" t="s">
        <v>90</v>
      </c>
      <c r="B20" s="11">
        <v>120000</v>
      </c>
    </row>
    <row r="21" spans="1:2" x14ac:dyDescent="0.25">
      <c r="A21" t="s">
        <v>91</v>
      </c>
      <c r="B21" s="11">
        <v>30000</v>
      </c>
    </row>
    <row r="22" spans="1:2" x14ac:dyDescent="0.25">
      <c r="A22" t="s">
        <v>89</v>
      </c>
      <c r="B22" s="11">
        <v>100000</v>
      </c>
    </row>
    <row r="23" spans="1:2" x14ac:dyDescent="0.25">
      <c r="A23" t="s">
        <v>90</v>
      </c>
      <c r="B23" s="11">
        <v>120000</v>
      </c>
    </row>
    <row r="24" spans="1:2" x14ac:dyDescent="0.25">
      <c r="A24" t="s">
        <v>91</v>
      </c>
      <c r="B24" s="11">
        <v>30000</v>
      </c>
    </row>
    <row r="25" spans="1:2" x14ac:dyDescent="0.25">
      <c r="A25" t="s">
        <v>89</v>
      </c>
      <c r="B25" s="11">
        <v>100000</v>
      </c>
    </row>
    <row r="26" spans="1:2" x14ac:dyDescent="0.25">
      <c r="A26" t="s">
        <v>90</v>
      </c>
      <c r="B26" s="11">
        <v>120000</v>
      </c>
    </row>
    <row r="27" spans="1:2" x14ac:dyDescent="0.25">
      <c r="A27" t="s">
        <v>91</v>
      </c>
      <c r="B27" s="11">
        <v>30000</v>
      </c>
    </row>
    <row r="28" spans="1:2" x14ac:dyDescent="0.25">
      <c r="A28" t="s">
        <v>90</v>
      </c>
      <c r="B28" s="11">
        <v>120000</v>
      </c>
    </row>
    <row r="29" spans="1:2" x14ac:dyDescent="0.25">
      <c r="A29" t="s">
        <v>91</v>
      </c>
      <c r="B29" s="11">
        <v>30000</v>
      </c>
    </row>
    <row r="30" spans="1:2" x14ac:dyDescent="0.25">
      <c r="A30" t="s">
        <v>89</v>
      </c>
      <c r="B30" s="11">
        <v>100000</v>
      </c>
    </row>
    <row r="31" spans="1:2" x14ac:dyDescent="0.25">
      <c r="A31" t="s">
        <v>90</v>
      </c>
      <c r="B31" s="11">
        <v>120000</v>
      </c>
    </row>
    <row r="32" spans="1:2" x14ac:dyDescent="0.25">
      <c r="A32" t="s">
        <v>91</v>
      </c>
      <c r="B32" s="11">
        <v>30000</v>
      </c>
    </row>
    <row r="33" spans="1:2" x14ac:dyDescent="0.25">
      <c r="A33" t="s">
        <v>90</v>
      </c>
      <c r="B33" s="11">
        <v>120000</v>
      </c>
    </row>
    <row r="34" spans="1:2" x14ac:dyDescent="0.25">
      <c r="A34" t="s">
        <v>91</v>
      </c>
      <c r="B34" s="11">
        <v>30000</v>
      </c>
    </row>
    <row r="35" spans="1:2" x14ac:dyDescent="0.25">
      <c r="A35" t="s">
        <v>89</v>
      </c>
      <c r="B35" s="11">
        <v>100000</v>
      </c>
    </row>
    <row r="36" spans="1:2" x14ac:dyDescent="0.25">
      <c r="A36" t="s">
        <v>90</v>
      </c>
      <c r="B36" s="11">
        <v>120000</v>
      </c>
    </row>
    <row r="37" spans="1:2" x14ac:dyDescent="0.25">
      <c r="A37" t="s">
        <v>91</v>
      </c>
      <c r="B37" s="11">
        <v>30000</v>
      </c>
    </row>
    <row r="38" spans="1:2" x14ac:dyDescent="0.25">
      <c r="A38" t="s">
        <v>90</v>
      </c>
      <c r="B38" s="11">
        <v>120000</v>
      </c>
    </row>
    <row r="39" spans="1:2" x14ac:dyDescent="0.25">
      <c r="A39" t="s">
        <v>91</v>
      </c>
      <c r="B39" s="11">
        <v>30000</v>
      </c>
    </row>
    <row r="40" spans="1:2" x14ac:dyDescent="0.25">
      <c r="A40" t="s">
        <v>89</v>
      </c>
      <c r="B40" s="11">
        <v>100000</v>
      </c>
    </row>
    <row r="41" spans="1:2" x14ac:dyDescent="0.25">
      <c r="A41" t="s">
        <v>90</v>
      </c>
      <c r="B41" s="11">
        <v>120000</v>
      </c>
    </row>
    <row r="42" spans="1:2" x14ac:dyDescent="0.25">
      <c r="A42" t="s">
        <v>91</v>
      </c>
      <c r="B42" s="11">
        <v>30000</v>
      </c>
    </row>
    <row r="43" spans="1:2" x14ac:dyDescent="0.25">
      <c r="A43" t="s">
        <v>89</v>
      </c>
      <c r="B43" s="11">
        <v>100000</v>
      </c>
    </row>
    <row r="44" spans="1:2" x14ac:dyDescent="0.25">
      <c r="A44" t="s">
        <v>90</v>
      </c>
      <c r="B44" s="11">
        <v>120000</v>
      </c>
    </row>
    <row r="45" spans="1:2" x14ac:dyDescent="0.25">
      <c r="A45" t="s">
        <v>91</v>
      </c>
      <c r="B45" s="11">
        <v>30000</v>
      </c>
    </row>
    <row r="46" spans="1:2" x14ac:dyDescent="0.25">
      <c r="A46" t="s">
        <v>89</v>
      </c>
      <c r="B46" s="11">
        <v>100000</v>
      </c>
    </row>
    <row r="47" spans="1:2" x14ac:dyDescent="0.25">
      <c r="A47" t="s">
        <v>90</v>
      </c>
      <c r="B47" s="11">
        <v>120000</v>
      </c>
    </row>
    <row r="48" spans="1:2" x14ac:dyDescent="0.25">
      <c r="A48" t="s">
        <v>91</v>
      </c>
      <c r="B48" s="11">
        <v>30000</v>
      </c>
    </row>
    <row r="49" spans="1:2" x14ac:dyDescent="0.25">
      <c r="A49" t="s">
        <v>90</v>
      </c>
      <c r="B49" s="11">
        <v>120000</v>
      </c>
    </row>
    <row r="50" spans="1:2" x14ac:dyDescent="0.25">
      <c r="A50" t="s">
        <v>91</v>
      </c>
      <c r="B50" s="11">
        <v>30000</v>
      </c>
    </row>
    <row r="51" spans="1:2" x14ac:dyDescent="0.25">
      <c r="A51" t="s">
        <v>89</v>
      </c>
      <c r="B51" s="11">
        <v>100000</v>
      </c>
    </row>
    <row r="52" spans="1:2" x14ac:dyDescent="0.25">
      <c r="A52" t="s">
        <v>90</v>
      </c>
      <c r="B52" s="11">
        <v>120000</v>
      </c>
    </row>
    <row r="53" spans="1:2" x14ac:dyDescent="0.25">
      <c r="A53" t="s">
        <v>91</v>
      </c>
      <c r="B53" s="11">
        <v>30000</v>
      </c>
    </row>
    <row r="54" spans="1:2" x14ac:dyDescent="0.25">
      <c r="A54" t="s">
        <v>90</v>
      </c>
      <c r="B54" s="11">
        <v>120000</v>
      </c>
    </row>
    <row r="55" spans="1:2" x14ac:dyDescent="0.25">
      <c r="A55" t="s">
        <v>91</v>
      </c>
      <c r="B55" s="11">
        <v>30000</v>
      </c>
    </row>
    <row r="56" spans="1:2" x14ac:dyDescent="0.25">
      <c r="A56" t="s">
        <v>89</v>
      </c>
      <c r="B56" s="11">
        <v>100000</v>
      </c>
    </row>
    <row r="57" spans="1:2" x14ac:dyDescent="0.25">
      <c r="A57" t="s">
        <v>90</v>
      </c>
      <c r="B57" s="11">
        <v>120000</v>
      </c>
    </row>
    <row r="58" spans="1:2" x14ac:dyDescent="0.25">
      <c r="A58" t="s">
        <v>91</v>
      </c>
      <c r="B58" s="11">
        <v>30000</v>
      </c>
    </row>
    <row r="59" spans="1:2" x14ac:dyDescent="0.25">
      <c r="A59" t="s">
        <v>90</v>
      </c>
      <c r="B59" s="11">
        <v>120000</v>
      </c>
    </row>
    <row r="60" spans="1:2" x14ac:dyDescent="0.25">
      <c r="A60" t="s">
        <v>91</v>
      </c>
      <c r="B60" s="11">
        <v>30000</v>
      </c>
    </row>
    <row r="61" spans="1:2" x14ac:dyDescent="0.25">
      <c r="A61" t="s">
        <v>89</v>
      </c>
      <c r="B61" s="11">
        <v>100000</v>
      </c>
    </row>
    <row r="62" spans="1:2" x14ac:dyDescent="0.25">
      <c r="A62" t="s">
        <v>90</v>
      </c>
      <c r="B62" s="11">
        <v>120000</v>
      </c>
    </row>
    <row r="63" spans="1:2" x14ac:dyDescent="0.25">
      <c r="A63" t="s">
        <v>91</v>
      </c>
      <c r="B63" s="11">
        <v>30000</v>
      </c>
    </row>
    <row r="64" spans="1:2" x14ac:dyDescent="0.25">
      <c r="A64" t="s">
        <v>89</v>
      </c>
      <c r="B64" s="11">
        <v>100000</v>
      </c>
    </row>
    <row r="65" spans="1:2" x14ac:dyDescent="0.25">
      <c r="A65" t="s">
        <v>90</v>
      </c>
      <c r="B65" s="11">
        <v>120000</v>
      </c>
    </row>
    <row r="66" spans="1:2" x14ac:dyDescent="0.25">
      <c r="A66" t="s">
        <v>91</v>
      </c>
      <c r="B66" s="11">
        <v>30000</v>
      </c>
    </row>
    <row r="67" spans="1:2" x14ac:dyDescent="0.25">
      <c r="A67" t="s">
        <v>89</v>
      </c>
      <c r="B67" s="11">
        <v>100000</v>
      </c>
    </row>
    <row r="68" spans="1:2" x14ac:dyDescent="0.25">
      <c r="A68" t="s">
        <v>90</v>
      </c>
      <c r="B68" s="11">
        <v>120000</v>
      </c>
    </row>
    <row r="69" spans="1:2" x14ac:dyDescent="0.25">
      <c r="A69" t="s">
        <v>91</v>
      </c>
      <c r="B69" s="11">
        <v>30000</v>
      </c>
    </row>
    <row r="70" spans="1:2" x14ac:dyDescent="0.25">
      <c r="A70" t="s">
        <v>90</v>
      </c>
      <c r="B70" s="11">
        <v>120000</v>
      </c>
    </row>
    <row r="71" spans="1:2" x14ac:dyDescent="0.25">
      <c r="A71" t="s">
        <v>91</v>
      </c>
      <c r="B71" s="11">
        <v>30000</v>
      </c>
    </row>
    <row r="72" spans="1:2" x14ac:dyDescent="0.25">
      <c r="A72" t="s">
        <v>89</v>
      </c>
      <c r="B72" s="11">
        <v>100000</v>
      </c>
    </row>
    <row r="73" spans="1:2" x14ac:dyDescent="0.25">
      <c r="A73" t="s">
        <v>90</v>
      </c>
      <c r="B73" s="11">
        <v>120000</v>
      </c>
    </row>
    <row r="74" spans="1:2" x14ac:dyDescent="0.25">
      <c r="A74" t="s">
        <v>91</v>
      </c>
      <c r="B74" s="11">
        <v>30000</v>
      </c>
    </row>
    <row r="75" spans="1:2" x14ac:dyDescent="0.25">
      <c r="A75" t="s">
        <v>90</v>
      </c>
      <c r="B75" s="11">
        <v>120000</v>
      </c>
    </row>
    <row r="76" spans="1:2" x14ac:dyDescent="0.25">
      <c r="A76" t="s">
        <v>91</v>
      </c>
      <c r="B76" s="11">
        <v>30000</v>
      </c>
    </row>
    <row r="77" spans="1:2" x14ac:dyDescent="0.25">
      <c r="A77" t="s">
        <v>89</v>
      </c>
      <c r="B77" s="11">
        <v>100000</v>
      </c>
    </row>
    <row r="78" spans="1:2" x14ac:dyDescent="0.25">
      <c r="A78" t="s">
        <v>90</v>
      </c>
      <c r="B78" s="11">
        <v>120000</v>
      </c>
    </row>
    <row r="79" spans="1:2" x14ac:dyDescent="0.25">
      <c r="A79" t="s">
        <v>91</v>
      </c>
      <c r="B79" s="11">
        <v>30000</v>
      </c>
    </row>
    <row r="80" spans="1:2" x14ac:dyDescent="0.25">
      <c r="A80" t="s">
        <v>90</v>
      </c>
      <c r="B80" s="11">
        <v>120000</v>
      </c>
    </row>
    <row r="81" spans="1:2" x14ac:dyDescent="0.25">
      <c r="A81" t="s">
        <v>91</v>
      </c>
      <c r="B81" s="11">
        <v>30000</v>
      </c>
    </row>
    <row r="82" spans="1:2" x14ac:dyDescent="0.25">
      <c r="A82" t="s">
        <v>89</v>
      </c>
      <c r="B82" s="11">
        <v>100000</v>
      </c>
    </row>
    <row r="83" spans="1:2" x14ac:dyDescent="0.25">
      <c r="A83" t="s">
        <v>90</v>
      </c>
      <c r="B83" s="11">
        <v>120000</v>
      </c>
    </row>
    <row r="84" spans="1:2" x14ac:dyDescent="0.25">
      <c r="A84" t="s">
        <v>91</v>
      </c>
      <c r="B84" s="11">
        <v>30000</v>
      </c>
    </row>
    <row r="85" spans="1:2" x14ac:dyDescent="0.25">
      <c r="A85" t="s">
        <v>89</v>
      </c>
      <c r="B85" s="11">
        <v>100000</v>
      </c>
    </row>
    <row r="86" spans="1:2" x14ac:dyDescent="0.25">
      <c r="A86" t="s">
        <v>90</v>
      </c>
      <c r="B86" s="11">
        <v>120000</v>
      </c>
    </row>
    <row r="87" spans="1:2" x14ac:dyDescent="0.25">
      <c r="A87" t="s">
        <v>91</v>
      </c>
      <c r="B87" s="11">
        <v>30000</v>
      </c>
    </row>
    <row r="88" spans="1:2" x14ac:dyDescent="0.25">
      <c r="A88" t="s">
        <v>89</v>
      </c>
      <c r="B88" s="11">
        <v>100000</v>
      </c>
    </row>
    <row r="89" spans="1:2" x14ac:dyDescent="0.25">
      <c r="A89" t="s">
        <v>90</v>
      </c>
      <c r="B89" s="11">
        <v>120000</v>
      </c>
    </row>
    <row r="90" spans="1:2" x14ac:dyDescent="0.25">
      <c r="A90" t="s">
        <v>91</v>
      </c>
      <c r="B90" s="11">
        <v>30000</v>
      </c>
    </row>
    <row r="91" spans="1:2" x14ac:dyDescent="0.25">
      <c r="A91" t="s">
        <v>90</v>
      </c>
      <c r="B91" s="11">
        <v>120000</v>
      </c>
    </row>
    <row r="92" spans="1:2" x14ac:dyDescent="0.25">
      <c r="A92" t="s">
        <v>91</v>
      </c>
      <c r="B92" s="11">
        <v>30000</v>
      </c>
    </row>
    <row r="93" spans="1:2" x14ac:dyDescent="0.25">
      <c r="A93" t="s">
        <v>89</v>
      </c>
      <c r="B93" s="11">
        <v>100000</v>
      </c>
    </row>
    <row r="94" spans="1:2" x14ac:dyDescent="0.25">
      <c r="A94" t="s">
        <v>90</v>
      </c>
      <c r="B94" s="11">
        <v>120000</v>
      </c>
    </row>
    <row r="95" spans="1:2" x14ac:dyDescent="0.25">
      <c r="A95" t="s">
        <v>91</v>
      </c>
      <c r="B95" s="11">
        <v>30000</v>
      </c>
    </row>
    <row r="96" spans="1:2" x14ac:dyDescent="0.25">
      <c r="A96" t="s">
        <v>90</v>
      </c>
      <c r="B96" s="11">
        <v>120000</v>
      </c>
    </row>
    <row r="97" spans="1:2" x14ac:dyDescent="0.25">
      <c r="A97" t="s">
        <v>91</v>
      </c>
      <c r="B97" s="11">
        <v>30000</v>
      </c>
    </row>
    <row r="98" spans="1:2" x14ac:dyDescent="0.25">
      <c r="A98" t="s">
        <v>89</v>
      </c>
      <c r="B98" s="11">
        <v>100000</v>
      </c>
    </row>
    <row r="99" spans="1:2" x14ac:dyDescent="0.25">
      <c r="A99" t="s">
        <v>90</v>
      </c>
      <c r="B99" s="11">
        <v>120000</v>
      </c>
    </row>
    <row r="100" spans="1:2" x14ac:dyDescent="0.25">
      <c r="A100" t="s">
        <v>91</v>
      </c>
      <c r="B100" s="11">
        <v>30000</v>
      </c>
    </row>
    <row r="101" spans="1:2" x14ac:dyDescent="0.25">
      <c r="A101" t="s">
        <v>90</v>
      </c>
      <c r="B101" s="11">
        <v>120000</v>
      </c>
    </row>
    <row r="102" spans="1:2" x14ac:dyDescent="0.25">
      <c r="A102" t="s">
        <v>91</v>
      </c>
      <c r="B102" s="11">
        <v>30000</v>
      </c>
    </row>
    <row r="103" spans="1:2" x14ac:dyDescent="0.25">
      <c r="A103" t="s">
        <v>89</v>
      </c>
      <c r="B103" s="11">
        <v>100000</v>
      </c>
    </row>
    <row r="104" spans="1:2" x14ac:dyDescent="0.25">
      <c r="A104" t="s">
        <v>90</v>
      </c>
      <c r="B104" s="11">
        <v>120000</v>
      </c>
    </row>
    <row r="105" spans="1:2" x14ac:dyDescent="0.25">
      <c r="A105" t="s">
        <v>91</v>
      </c>
      <c r="B105" s="11">
        <v>30000</v>
      </c>
    </row>
    <row r="106" spans="1:2" x14ac:dyDescent="0.25">
      <c r="A106" t="s">
        <v>89</v>
      </c>
      <c r="B106" s="11">
        <v>100000</v>
      </c>
    </row>
    <row r="107" spans="1:2" x14ac:dyDescent="0.25">
      <c r="A107" t="s">
        <v>90</v>
      </c>
      <c r="B107" s="11">
        <v>120000</v>
      </c>
    </row>
    <row r="108" spans="1:2" x14ac:dyDescent="0.25">
      <c r="A108" t="s">
        <v>91</v>
      </c>
      <c r="B108" s="11">
        <v>30000</v>
      </c>
    </row>
    <row r="109" spans="1:2" x14ac:dyDescent="0.25">
      <c r="A109" t="s">
        <v>89</v>
      </c>
      <c r="B109" s="11">
        <v>100000</v>
      </c>
    </row>
    <row r="110" spans="1:2" x14ac:dyDescent="0.25">
      <c r="A110" t="s">
        <v>90</v>
      </c>
      <c r="B110" s="11">
        <v>120000</v>
      </c>
    </row>
    <row r="111" spans="1:2" x14ac:dyDescent="0.25">
      <c r="A111" t="s">
        <v>91</v>
      </c>
      <c r="B111" s="11">
        <v>30000</v>
      </c>
    </row>
    <row r="112" spans="1:2" x14ac:dyDescent="0.25">
      <c r="A112" t="s">
        <v>90</v>
      </c>
      <c r="B112" s="11">
        <v>120000</v>
      </c>
    </row>
    <row r="113" spans="1:2" x14ac:dyDescent="0.25">
      <c r="A113" t="s">
        <v>91</v>
      </c>
      <c r="B113" s="11">
        <v>30000</v>
      </c>
    </row>
    <row r="114" spans="1:2" x14ac:dyDescent="0.25">
      <c r="A114" t="s">
        <v>89</v>
      </c>
      <c r="B114" s="11">
        <v>100000</v>
      </c>
    </row>
    <row r="115" spans="1:2" x14ac:dyDescent="0.25">
      <c r="A115" t="s">
        <v>90</v>
      </c>
      <c r="B115" s="11">
        <v>120000</v>
      </c>
    </row>
    <row r="116" spans="1:2" x14ac:dyDescent="0.25">
      <c r="A116" t="s">
        <v>91</v>
      </c>
      <c r="B116" s="11">
        <v>30000</v>
      </c>
    </row>
    <row r="117" spans="1:2" x14ac:dyDescent="0.25">
      <c r="A117" t="s">
        <v>90</v>
      </c>
      <c r="B117" s="11">
        <v>120000</v>
      </c>
    </row>
    <row r="118" spans="1:2" x14ac:dyDescent="0.25">
      <c r="A118" t="s">
        <v>91</v>
      </c>
      <c r="B118" s="11">
        <v>30000</v>
      </c>
    </row>
    <row r="119" spans="1:2" x14ac:dyDescent="0.25">
      <c r="A119" t="s">
        <v>89</v>
      </c>
      <c r="B119" s="11">
        <v>100000</v>
      </c>
    </row>
    <row r="120" spans="1:2" x14ac:dyDescent="0.25">
      <c r="A120" t="s">
        <v>90</v>
      </c>
      <c r="B120" s="11">
        <v>120000</v>
      </c>
    </row>
    <row r="121" spans="1:2" x14ac:dyDescent="0.25">
      <c r="A121" t="s">
        <v>91</v>
      </c>
      <c r="B121" s="11">
        <v>30000</v>
      </c>
    </row>
    <row r="122" spans="1:2" x14ac:dyDescent="0.25">
      <c r="A122" t="s">
        <v>90</v>
      </c>
      <c r="B122" s="11">
        <v>120000</v>
      </c>
    </row>
    <row r="123" spans="1:2" x14ac:dyDescent="0.25">
      <c r="A123" t="s">
        <v>91</v>
      </c>
      <c r="B123" s="11">
        <v>30000</v>
      </c>
    </row>
    <row r="124" spans="1:2" x14ac:dyDescent="0.25">
      <c r="A124" t="s">
        <v>89</v>
      </c>
      <c r="B124" s="11">
        <v>100000</v>
      </c>
    </row>
    <row r="125" spans="1:2" x14ac:dyDescent="0.25">
      <c r="A125" t="s">
        <v>90</v>
      </c>
      <c r="B125" s="11">
        <v>120000</v>
      </c>
    </row>
    <row r="126" spans="1:2" x14ac:dyDescent="0.25">
      <c r="A126" t="s">
        <v>91</v>
      </c>
      <c r="B126" s="11">
        <v>30000</v>
      </c>
    </row>
    <row r="127" spans="1:2" x14ac:dyDescent="0.25">
      <c r="A127" t="s">
        <v>89</v>
      </c>
      <c r="B127" s="11">
        <v>100000</v>
      </c>
    </row>
    <row r="128" spans="1:2" x14ac:dyDescent="0.25">
      <c r="A128" t="s">
        <v>90</v>
      </c>
      <c r="B128" s="11">
        <v>120000</v>
      </c>
    </row>
    <row r="129" spans="1:2" x14ac:dyDescent="0.25">
      <c r="A129" t="s">
        <v>91</v>
      </c>
      <c r="B129" s="11">
        <v>30000</v>
      </c>
    </row>
    <row r="130" spans="1:2" x14ac:dyDescent="0.25">
      <c r="A130" t="s">
        <v>89</v>
      </c>
      <c r="B130" s="11">
        <v>100000</v>
      </c>
    </row>
    <row r="131" spans="1:2" x14ac:dyDescent="0.25">
      <c r="A131" t="s">
        <v>90</v>
      </c>
      <c r="B131" s="11">
        <v>120000</v>
      </c>
    </row>
    <row r="132" spans="1:2" x14ac:dyDescent="0.25">
      <c r="A132" t="s">
        <v>91</v>
      </c>
      <c r="B132" s="11">
        <v>30000</v>
      </c>
    </row>
    <row r="133" spans="1:2" x14ac:dyDescent="0.25">
      <c r="A133" t="s">
        <v>90</v>
      </c>
      <c r="B133" s="11">
        <v>120000</v>
      </c>
    </row>
    <row r="134" spans="1:2" x14ac:dyDescent="0.25">
      <c r="A134" t="s">
        <v>91</v>
      </c>
      <c r="B134" s="11">
        <v>30000</v>
      </c>
    </row>
    <row r="135" spans="1:2" x14ac:dyDescent="0.25">
      <c r="A135" t="s">
        <v>89</v>
      </c>
      <c r="B135" s="11">
        <v>100000</v>
      </c>
    </row>
    <row r="136" spans="1:2" x14ac:dyDescent="0.25">
      <c r="A136" t="s">
        <v>90</v>
      </c>
      <c r="B136" s="11">
        <v>120000</v>
      </c>
    </row>
    <row r="137" spans="1:2" x14ac:dyDescent="0.25">
      <c r="A137" t="s">
        <v>91</v>
      </c>
      <c r="B137" s="11">
        <v>30000</v>
      </c>
    </row>
    <row r="138" spans="1:2" x14ac:dyDescent="0.25">
      <c r="A138" t="s">
        <v>90</v>
      </c>
      <c r="B138" s="11">
        <v>120000</v>
      </c>
    </row>
    <row r="139" spans="1:2" x14ac:dyDescent="0.25">
      <c r="A139" t="s">
        <v>91</v>
      </c>
      <c r="B139" s="11">
        <v>30000</v>
      </c>
    </row>
    <row r="140" spans="1:2" x14ac:dyDescent="0.25">
      <c r="A140" t="s">
        <v>89</v>
      </c>
      <c r="B140" s="11">
        <v>100000</v>
      </c>
    </row>
    <row r="141" spans="1:2" x14ac:dyDescent="0.25">
      <c r="A141" t="s">
        <v>90</v>
      </c>
      <c r="B141" s="11">
        <v>120000</v>
      </c>
    </row>
    <row r="142" spans="1:2" x14ac:dyDescent="0.25">
      <c r="A142" t="s">
        <v>91</v>
      </c>
      <c r="B142" s="11">
        <v>30000</v>
      </c>
    </row>
    <row r="143" spans="1:2" x14ac:dyDescent="0.25">
      <c r="A143" t="s">
        <v>90</v>
      </c>
      <c r="B143" s="11">
        <v>120000</v>
      </c>
    </row>
    <row r="144" spans="1:2" x14ac:dyDescent="0.25">
      <c r="A144" t="s">
        <v>91</v>
      </c>
      <c r="B144" s="11">
        <v>30000</v>
      </c>
    </row>
    <row r="145" spans="1:2" x14ac:dyDescent="0.25">
      <c r="A145" t="s">
        <v>89</v>
      </c>
      <c r="B145" s="11">
        <v>100000</v>
      </c>
    </row>
    <row r="146" spans="1:2" x14ac:dyDescent="0.25">
      <c r="A146" t="s">
        <v>90</v>
      </c>
      <c r="B146" s="11">
        <v>120000</v>
      </c>
    </row>
    <row r="147" spans="1:2" x14ac:dyDescent="0.25">
      <c r="A147" t="s">
        <v>91</v>
      </c>
      <c r="B147" s="11">
        <v>30000</v>
      </c>
    </row>
    <row r="148" spans="1:2" x14ac:dyDescent="0.25">
      <c r="A148" t="s">
        <v>89</v>
      </c>
      <c r="B148" s="11">
        <v>100000</v>
      </c>
    </row>
    <row r="149" spans="1:2" x14ac:dyDescent="0.25">
      <c r="A149" t="s">
        <v>90</v>
      </c>
      <c r="B149" s="11">
        <v>120000</v>
      </c>
    </row>
    <row r="150" spans="1:2" x14ac:dyDescent="0.25">
      <c r="A150" t="s">
        <v>91</v>
      </c>
      <c r="B150" s="11">
        <v>30000</v>
      </c>
    </row>
    <row r="151" spans="1:2" x14ac:dyDescent="0.25">
      <c r="A151" t="s">
        <v>89</v>
      </c>
      <c r="B151" s="11">
        <v>100000</v>
      </c>
    </row>
    <row r="152" spans="1:2" x14ac:dyDescent="0.25">
      <c r="A152" t="s">
        <v>90</v>
      </c>
      <c r="B152" s="11">
        <v>120000</v>
      </c>
    </row>
    <row r="153" spans="1:2" x14ac:dyDescent="0.25">
      <c r="A153" t="s">
        <v>91</v>
      </c>
      <c r="B153" s="11">
        <v>30000</v>
      </c>
    </row>
    <row r="154" spans="1:2" x14ac:dyDescent="0.25">
      <c r="A154" t="s">
        <v>90</v>
      </c>
      <c r="B154" s="11">
        <v>120000</v>
      </c>
    </row>
    <row r="155" spans="1:2" x14ac:dyDescent="0.25">
      <c r="A155" t="s">
        <v>91</v>
      </c>
      <c r="B155" s="11">
        <v>30000</v>
      </c>
    </row>
    <row r="156" spans="1:2" x14ac:dyDescent="0.25">
      <c r="A156" t="s">
        <v>89</v>
      </c>
      <c r="B156" s="11">
        <v>100000</v>
      </c>
    </row>
    <row r="157" spans="1:2" x14ac:dyDescent="0.25">
      <c r="A157" t="s">
        <v>90</v>
      </c>
      <c r="B157" s="11">
        <v>120000</v>
      </c>
    </row>
    <row r="158" spans="1:2" x14ac:dyDescent="0.25">
      <c r="A158" t="s">
        <v>91</v>
      </c>
      <c r="B158" s="11">
        <v>30000</v>
      </c>
    </row>
    <row r="159" spans="1:2" x14ac:dyDescent="0.25">
      <c r="A159" t="s">
        <v>90</v>
      </c>
      <c r="B159" s="11">
        <v>120000</v>
      </c>
    </row>
    <row r="160" spans="1:2" x14ac:dyDescent="0.25">
      <c r="A160" t="s">
        <v>91</v>
      </c>
      <c r="B160" s="11">
        <v>30000</v>
      </c>
    </row>
    <row r="161" spans="1:2" x14ac:dyDescent="0.25">
      <c r="A161" t="s">
        <v>89</v>
      </c>
      <c r="B161" s="11">
        <v>100000</v>
      </c>
    </row>
    <row r="162" spans="1:2" x14ac:dyDescent="0.25">
      <c r="A162" t="s">
        <v>90</v>
      </c>
      <c r="B162" s="11">
        <v>120000</v>
      </c>
    </row>
    <row r="163" spans="1:2" x14ac:dyDescent="0.25">
      <c r="A163" t="s">
        <v>91</v>
      </c>
      <c r="B163" s="11">
        <v>30000</v>
      </c>
    </row>
    <row r="164" spans="1:2" x14ac:dyDescent="0.25">
      <c r="A164" t="s">
        <v>90</v>
      </c>
      <c r="B164" s="11">
        <v>120000</v>
      </c>
    </row>
    <row r="165" spans="1:2" x14ac:dyDescent="0.25">
      <c r="A165" t="s">
        <v>91</v>
      </c>
      <c r="B165" s="11">
        <v>30000</v>
      </c>
    </row>
    <row r="166" spans="1:2" x14ac:dyDescent="0.25">
      <c r="A166" t="s">
        <v>89</v>
      </c>
      <c r="B166" s="11">
        <v>100000</v>
      </c>
    </row>
    <row r="167" spans="1:2" x14ac:dyDescent="0.25">
      <c r="A167" t="s">
        <v>90</v>
      </c>
      <c r="B167" s="11">
        <v>120000</v>
      </c>
    </row>
    <row r="168" spans="1:2" x14ac:dyDescent="0.25">
      <c r="A168" t="s">
        <v>91</v>
      </c>
      <c r="B168" s="11">
        <v>30000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7"/>
  <sheetViews>
    <sheetView zoomScale="120" zoomScaleNormal="120" workbookViewId="0">
      <selection activeCell="E14" sqref="E14:F14"/>
    </sheetView>
  </sheetViews>
  <sheetFormatPr baseColWidth="10" defaultRowHeight="15" x14ac:dyDescent="0.25"/>
  <cols>
    <col min="2" max="2" width="13.140625" customWidth="1"/>
  </cols>
  <sheetData>
    <row r="1" spans="1:8" x14ac:dyDescent="0.25">
      <c r="A1" s="1" t="s">
        <v>98</v>
      </c>
      <c r="C1" s="20">
        <v>41639</v>
      </c>
      <c r="E1" s="20">
        <v>42004</v>
      </c>
      <c r="G1" s="20">
        <v>42369</v>
      </c>
    </row>
    <row r="2" spans="1:8" x14ac:dyDescent="0.25">
      <c r="A2" t="s">
        <v>93</v>
      </c>
      <c r="C2" s="11">
        <v>1000000</v>
      </c>
      <c r="E2" s="11">
        <v>1000000</v>
      </c>
      <c r="G2" s="11">
        <v>1000000</v>
      </c>
    </row>
    <row r="3" spans="1:8" x14ac:dyDescent="0.25">
      <c r="A3" t="s">
        <v>119</v>
      </c>
      <c r="C3" s="11">
        <f>+C2*10%*3</f>
        <v>300000</v>
      </c>
      <c r="E3" s="11">
        <f>+E2*10%*4</f>
        <v>400000</v>
      </c>
      <c r="G3" s="11">
        <f>+E3+50000</f>
        <v>450000</v>
      </c>
    </row>
    <row r="4" spans="1:8" x14ac:dyDescent="0.25">
      <c r="A4" s="1" t="s">
        <v>120</v>
      </c>
      <c r="C4" s="14">
        <f>+C2-C3</f>
        <v>700000</v>
      </c>
      <c r="D4" s="1"/>
      <c r="E4" s="14">
        <f>+E2-E3</f>
        <v>600000</v>
      </c>
      <c r="F4" s="1"/>
      <c r="G4" s="14">
        <f>+G2-G3</f>
        <v>550000</v>
      </c>
    </row>
    <row r="6" spans="1:8" x14ac:dyDescent="0.25">
      <c r="A6" s="1" t="s">
        <v>47</v>
      </c>
      <c r="C6" s="20">
        <v>41639</v>
      </c>
      <c r="E6" s="20">
        <v>42004</v>
      </c>
      <c r="G6" s="20">
        <v>42369</v>
      </c>
    </row>
    <row r="7" spans="1:8" x14ac:dyDescent="0.25">
      <c r="A7" t="s">
        <v>93</v>
      </c>
      <c r="C7" s="11">
        <v>1000000</v>
      </c>
      <c r="E7" s="11">
        <v>1000000</v>
      </c>
      <c r="G7" s="11">
        <v>1000000</v>
      </c>
    </row>
    <row r="8" spans="1:8" x14ac:dyDescent="0.25">
      <c r="A8" t="s">
        <v>119</v>
      </c>
      <c r="C8" s="11">
        <f>+C7*5%*3</f>
        <v>150000</v>
      </c>
      <c r="E8" s="11">
        <f>+E7*5%*4</f>
        <v>200000</v>
      </c>
      <c r="G8" s="11">
        <f>+G7*5%*5</f>
        <v>250000</v>
      </c>
    </row>
    <row r="9" spans="1:8" x14ac:dyDescent="0.25">
      <c r="A9" s="1" t="s">
        <v>121</v>
      </c>
      <c r="C9" s="14">
        <f>+C7-C8</f>
        <v>850000</v>
      </c>
      <c r="D9" s="1"/>
      <c r="E9" s="14">
        <f>+E7-E8</f>
        <v>800000</v>
      </c>
      <c r="F9" s="1"/>
      <c r="G9" s="14">
        <f>+G7-G8</f>
        <v>750000</v>
      </c>
    </row>
    <row r="11" spans="1:8" x14ac:dyDescent="0.25">
      <c r="A11" s="1" t="s">
        <v>122</v>
      </c>
      <c r="C11" s="14">
        <f>+C9-C4</f>
        <v>150000</v>
      </c>
      <c r="E11" s="14">
        <f>+E9-E4</f>
        <v>200000</v>
      </c>
      <c r="G11" s="14">
        <f>+G9-G4</f>
        <v>200000</v>
      </c>
    </row>
    <row r="12" spans="1:8" x14ac:dyDescent="0.25">
      <c r="A12" s="1" t="s">
        <v>123</v>
      </c>
      <c r="C12" s="14">
        <f>+C11*30%</f>
        <v>45000</v>
      </c>
      <c r="E12" s="14">
        <f>+E11*30%</f>
        <v>60000</v>
      </c>
      <c r="G12" s="14">
        <f>+G11*30%</f>
        <v>60000</v>
      </c>
    </row>
    <row r="14" spans="1:8" x14ac:dyDescent="0.25">
      <c r="C14" s="20">
        <v>41639</v>
      </c>
      <c r="D14" s="20">
        <v>41639</v>
      </c>
      <c r="E14" s="21">
        <v>42004</v>
      </c>
      <c r="F14" s="21">
        <v>42004</v>
      </c>
      <c r="G14" s="20">
        <v>42369</v>
      </c>
      <c r="H14" s="20">
        <v>42369</v>
      </c>
    </row>
    <row r="15" spans="1:8" x14ac:dyDescent="0.25">
      <c r="A15" t="s">
        <v>125</v>
      </c>
      <c r="C15" s="11">
        <f>+D17</f>
        <v>45000</v>
      </c>
      <c r="E15" s="11">
        <f>+C15</f>
        <v>45000</v>
      </c>
      <c r="G15" s="11">
        <f>+E15+E16</f>
        <v>60000</v>
      </c>
    </row>
    <row r="16" spans="1:8" x14ac:dyDescent="0.25">
      <c r="A16" t="s">
        <v>126</v>
      </c>
      <c r="C16" s="11"/>
      <c r="E16" s="11">
        <f>+F17-E15</f>
        <v>15000</v>
      </c>
      <c r="G16">
        <v>0</v>
      </c>
    </row>
    <row r="17" spans="1:8" x14ac:dyDescent="0.25">
      <c r="A17" t="s">
        <v>124</v>
      </c>
      <c r="D17" s="11">
        <f>+C12</f>
        <v>45000</v>
      </c>
      <c r="F17" s="11">
        <f>+E12</f>
        <v>60000</v>
      </c>
      <c r="H17" s="11">
        <f>+G12</f>
        <v>60000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6"/>
  <sheetViews>
    <sheetView zoomScaleNormal="100" workbookViewId="0">
      <selection activeCell="G12" sqref="G12"/>
    </sheetView>
  </sheetViews>
  <sheetFormatPr baseColWidth="10" defaultRowHeight="15" x14ac:dyDescent="0.25"/>
  <cols>
    <col min="4" max="4" width="5.5703125" bestFit="1" customWidth="1"/>
    <col min="9" max="9" width="3.42578125" customWidth="1"/>
    <col min="10" max="10" width="5.28515625" customWidth="1"/>
  </cols>
  <sheetData>
    <row r="1" spans="1:12" x14ac:dyDescent="0.25">
      <c r="A1" t="s">
        <v>141</v>
      </c>
      <c r="B1" s="11">
        <v>5000000</v>
      </c>
      <c r="D1" s="1" t="s">
        <v>96</v>
      </c>
      <c r="E1" s="34">
        <v>7.0000000000000007E-2</v>
      </c>
    </row>
    <row r="2" spans="1:12" x14ac:dyDescent="0.25">
      <c r="A2" t="s">
        <v>142</v>
      </c>
      <c r="B2" s="11">
        <v>300000</v>
      </c>
      <c r="E2" s="1" t="s">
        <v>144</v>
      </c>
      <c r="F2" s="1" t="s">
        <v>145</v>
      </c>
      <c r="G2" s="1" t="s">
        <v>146</v>
      </c>
      <c r="J2">
        <v>10</v>
      </c>
      <c r="K2" s="11">
        <f>B1</f>
        <v>5000000</v>
      </c>
    </row>
    <row r="3" spans="1:12" x14ac:dyDescent="0.25">
      <c r="A3" s="1" t="s">
        <v>143</v>
      </c>
      <c r="B3" s="14">
        <f>B1-B2</f>
        <v>4700000</v>
      </c>
      <c r="D3">
        <v>1</v>
      </c>
      <c r="E3" s="11">
        <f>PPMT($E$1,D3,$D$7,$B$1,0,0)</f>
        <v>-869453.47220687033</v>
      </c>
      <c r="F3" s="11">
        <f>IPMT($E$1,D3,$D$7,$B$1,0,0)</f>
        <v>-350000.00000000006</v>
      </c>
      <c r="G3" s="11">
        <f>+E3+F3</f>
        <v>-1219453.4722068703</v>
      </c>
      <c r="J3">
        <v>45</v>
      </c>
      <c r="L3" s="11">
        <f>K2</f>
        <v>5000000</v>
      </c>
    </row>
    <row r="4" spans="1:12" x14ac:dyDescent="0.25">
      <c r="D4">
        <v>2</v>
      </c>
      <c r="E4" s="11">
        <f>PPMT($E$1,D4,$D$7,$B$1,0,0)</f>
        <v>-930315.21526135132</v>
      </c>
      <c r="F4" s="11">
        <f>IPMT($E$1,D4,$D$7,$B$1,0,0)</f>
        <v>-289138.25694551913</v>
      </c>
      <c r="G4" s="11">
        <f>+E4+F4</f>
        <v>-1219453.4722068706</v>
      </c>
    </row>
    <row r="5" spans="1:12" x14ac:dyDescent="0.25">
      <c r="D5">
        <v>3</v>
      </c>
      <c r="E5" s="11">
        <f t="shared" ref="E5:E7" si="0">PPMT($E$1,D5,$D$7,$B$1,0,0)</f>
        <v>-995437.28032964596</v>
      </c>
      <c r="F5" s="11">
        <f>IPMT($E$1,D5,$D$7,$B$1,0,0)</f>
        <v>-224016.19187722451</v>
      </c>
      <c r="G5" s="11">
        <f>+E5+F5</f>
        <v>-1219453.4722068706</v>
      </c>
      <c r="J5">
        <v>18</v>
      </c>
      <c r="K5" s="11">
        <f>+L6</f>
        <v>300000</v>
      </c>
    </row>
    <row r="6" spans="1:12" x14ac:dyDescent="0.25">
      <c r="D6">
        <v>4</v>
      </c>
      <c r="E6" s="11">
        <f t="shared" si="0"/>
        <v>-1065117.8899527213</v>
      </c>
      <c r="F6" s="11">
        <f>IPMT($E$1,D6,$D$7,$B$1,0,0)</f>
        <v>-154335.58225414931</v>
      </c>
      <c r="G6" s="11">
        <f>+E6+F6</f>
        <v>-1219453.4722068706</v>
      </c>
      <c r="J6">
        <v>10</v>
      </c>
      <c r="L6" s="11">
        <f>B2</f>
        <v>300000</v>
      </c>
    </row>
    <row r="7" spans="1:12" x14ac:dyDescent="0.25">
      <c r="D7">
        <v>5</v>
      </c>
      <c r="E7" s="11">
        <f t="shared" si="0"/>
        <v>-1139676.1422494117</v>
      </c>
      <c r="F7" s="11">
        <f>IPMT($E$1,D7,$D$7,$B$1,0,0)</f>
        <v>-79777.329957458831</v>
      </c>
      <c r="G7" s="11">
        <f>+E7+F7</f>
        <v>-1219453.4722068706</v>
      </c>
    </row>
    <row r="8" spans="1:12" x14ac:dyDescent="0.25">
      <c r="E8" s="14">
        <f>SUM(E3:E7)</f>
        <v>-5000000.0000000009</v>
      </c>
      <c r="F8" s="14">
        <f>SUM(F3:F7)</f>
        <v>-1097267.3610343519</v>
      </c>
      <c r="G8" s="14">
        <f>SUM(G3:G7)</f>
        <v>-6097267.3610343523</v>
      </c>
      <c r="J8">
        <v>67</v>
      </c>
      <c r="K8" s="11">
        <f>-F3</f>
        <v>350000.00000000006</v>
      </c>
    </row>
    <row r="9" spans="1:12" x14ac:dyDescent="0.25">
      <c r="J9">
        <v>45</v>
      </c>
      <c r="K9" s="11">
        <f>-E3</f>
        <v>869453.47220687033</v>
      </c>
    </row>
    <row r="10" spans="1:12" x14ac:dyDescent="0.25">
      <c r="A10" s="1" t="s">
        <v>147</v>
      </c>
      <c r="B10" s="1" t="s">
        <v>148</v>
      </c>
      <c r="D10" s="1" t="s">
        <v>149</v>
      </c>
      <c r="E10" s="1" t="s">
        <v>150</v>
      </c>
      <c r="J10">
        <v>10</v>
      </c>
      <c r="L10" s="11">
        <f>-G3</f>
        <v>1219453.4722068703</v>
      </c>
    </row>
    <row r="11" spans="1:12" x14ac:dyDescent="0.25">
      <c r="A11" s="31">
        <v>0</v>
      </c>
      <c r="B11" s="32">
        <f>+B3</f>
        <v>4700000</v>
      </c>
      <c r="E11" s="15" t="s">
        <v>136</v>
      </c>
      <c r="F11" s="15" t="s">
        <v>151</v>
      </c>
      <c r="G11" s="15" t="s">
        <v>152</v>
      </c>
      <c r="H11" s="15" t="s">
        <v>139</v>
      </c>
    </row>
    <row r="12" spans="1:12" x14ac:dyDescent="0.25">
      <c r="A12" s="31">
        <f>+A11+1</f>
        <v>1</v>
      </c>
      <c r="B12" s="32">
        <f>+G3</f>
        <v>-1219453.4722068703</v>
      </c>
      <c r="D12" s="31">
        <f>+D11+1</f>
        <v>1</v>
      </c>
      <c r="E12" s="11">
        <f>B11</f>
        <v>4700000</v>
      </c>
      <c r="F12" s="11">
        <f>E12*$B$17</f>
        <v>439637.85501006391</v>
      </c>
      <c r="G12" s="11">
        <f>+G3</f>
        <v>-1219453.4722068703</v>
      </c>
      <c r="H12" s="19">
        <f>SUM(E12:G12)</f>
        <v>3920184.3828031942</v>
      </c>
      <c r="J12">
        <v>67</v>
      </c>
      <c r="K12" s="11">
        <f>+F21</f>
        <v>89637.855010063853</v>
      </c>
    </row>
    <row r="13" spans="1:12" x14ac:dyDescent="0.25">
      <c r="A13" s="31">
        <f t="shared" ref="A13:A16" si="1">+A12+1</f>
        <v>2</v>
      </c>
      <c r="B13" s="32">
        <f>+B12</f>
        <v>-1219453.4722068703</v>
      </c>
      <c r="D13" s="31">
        <f t="shared" ref="D13:D16" si="2">+D12+1</f>
        <v>2</v>
      </c>
      <c r="E13" s="11">
        <f>+H12</f>
        <v>3920184.3828031942</v>
      </c>
      <c r="F13" s="11">
        <f>E13*$B$17</f>
        <v>366693.92623394629</v>
      </c>
      <c r="G13" s="11">
        <f>+G4</f>
        <v>-1219453.4722068706</v>
      </c>
      <c r="H13" s="11">
        <f>SUM(E13:G13)</f>
        <v>3067424.83683027</v>
      </c>
      <c r="J13">
        <v>18</v>
      </c>
      <c r="L13" s="11">
        <f>+K12</f>
        <v>89637.855010063853</v>
      </c>
    </row>
    <row r="14" spans="1:12" x14ac:dyDescent="0.25">
      <c r="A14" s="31">
        <f t="shared" si="1"/>
        <v>3</v>
      </c>
      <c r="B14" s="32">
        <f>+B13</f>
        <v>-1219453.4722068703</v>
      </c>
      <c r="D14" s="31">
        <f t="shared" si="2"/>
        <v>3</v>
      </c>
      <c r="E14" s="11">
        <f t="shared" ref="E14:E16" si="3">+H13</f>
        <v>3067424.83683027</v>
      </c>
      <c r="F14" s="11">
        <f t="shared" ref="F14:F16" si="4">E14*$B$17</f>
        <v>286926.82461035217</v>
      </c>
      <c r="G14" s="11">
        <f t="shared" ref="G14:G16" si="5">+G5</f>
        <v>-1219453.4722068706</v>
      </c>
      <c r="H14" s="11">
        <f t="shared" ref="H14:H16" si="6">SUM(E14:G14)</f>
        <v>2134898.1892337515</v>
      </c>
    </row>
    <row r="15" spans="1:12" x14ac:dyDescent="0.25">
      <c r="A15" s="31">
        <f t="shared" si="1"/>
        <v>4</v>
      </c>
      <c r="B15" s="32">
        <f>+B14</f>
        <v>-1219453.4722068703</v>
      </c>
      <c r="D15" s="31">
        <f t="shared" si="2"/>
        <v>4</v>
      </c>
      <c r="E15" s="11">
        <f t="shared" si="3"/>
        <v>2134898.1892337515</v>
      </c>
      <c r="F15" s="11">
        <f t="shared" si="4"/>
        <v>199698.31076161619</v>
      </c>
      <c r="G15" s="11">
        <f t="shared" si="5"/>
        <v>-1219453.4722068706</v>
      </c>
      <c r="H15" s="11">
        <f t="shared" si="6"/>
        <v>1115143.027788497</v>
      </c>
    </row>
    <row r="16" spans="1:12" x14ac:dyDescent="0.25">
      <c r="A16" s="31">
        <f t="shared" si="1"/>
        <v>5</v>
      </c>
      <c r="B16" s="32">
        <f>+B15</f>
        <v>-1219453.4722068703</v>
      </c>
      <c r="D16" s="31">
        <f t="shared" si="2"/>
        <v>5</v>
      </c>
      <c r="E16" s="11">
        <f t="shared" si="3"/>
        <v>1115143.027788497</v>
      </c>
      <c r="F16" s="11">
        <f t="shared" si="4"/>
        <v>104310.44441837509</v>
      </c>
      <c r="G16" s="11">
        <f t="shared" si="5"/>
        <v>-1219453.4722068706</v>
      </c>
      <c r="H16" s="33">
        <f t="shared" si="6"/>
        <v>0</v>
      </c>
      <c r="J16" s="1">
        <v>45</v>
      </c>
      <c r="K16" s="1"/>
      <c r="L16" s="11">
        <f>L3-K9</f>
        <v>4130546.5277931299</v>
      </c>
    </row>
    <row r="17" spans="2:12" x14ac:dyDescent="0.25">
      <c r="B17" s="35">
        <f>IRR(B11:B16)</f>
        <v>9.3539969151077429E-2</v>
      </c>
      <c r="F17" s="14">
        <f>SUM(F12:F16)</f>
        <v>1397267.3610343535</v>
      </c>
      <c r="J17" s="1">
        <v>18</v>
      </c>
      <c r="L17" s="11">
        <f>K5-L13</f>
        <v>210362.14498993615</v>
      </c>
    </row>
    <row r="18" spans="2:12" x14ac:dyDescent="0.25">
      <c r="J18" s="1" t="s">
        <v>153</v>
      </c>
      <c r="L18" s="36">
        <f>+L16-L17</f>
        <v>3920184.3828031938</v>
      </c>
    </row>
    <row r="19" spans="2:12" x14ac:dyDescent="0.25">
      <c r="F19" s="14">
        <f>+F17+F8</f>
        <v>300000.00000000163</v>
      </c>
    </row>
    <row r="21" spans="2:12" x14ac:dyDescent="0.25">
      <c r="D21" s="31">
        <f>+D20+1</f>
        <v>1</v>
      </c>
      <c r="F21" s="11">
        <f>F12+F3</f>
        <v>89637.855010063853</v>
      </c>
    </row>
    <row r="22" spans="2:12" x14ac:dyDescent="0.25">
      <c r="D22" s="31">
        <f t="shared" ref="D22:D25" si="7">+D21+1</f>
        <v>2</v>
      </c>
      <c r="F22" s="11">
        <f>F13+F4</f>
        <v>77555.669288427162</v>
      </c>
    </row>
    <row r="23" spans="2:12" x14ac:dyDescent="0.25">
      <c r="D23" s="31">
        <f t="shared" si="7"/>
        <v>3</v>
      </c>
      <c r="F23" s="11">
        <f>F14+F5</f>
        <v>62910.632733127655</v>
      </c>
    </row>
    <row r="24" spans="2:12" x14ac:dyDescent="0.25">
      <c r="D24" s="31">
        <f t="shared" si="7"/>
        <v>4</v>
      </c>
      <c r="F24" s="11">
        <f>F15+F6</f>
        <v>45362.728507466876</v>
      </c>
    </row>
    <row r="25" spans="2:12" x14ac:dyDescent="0.25">
      <c r="D25" s="31">
        <f t="shared" si="7"/>
        <v>5</v>
      </c>
      <c r="F25" s="11">
        <f>F16+F7</f>
        <v>24533.114460916258</v>
      </c>
    </row>
    <row r="26" spans="2:12" x14ac:dyDescent="0.25">
      <c r="F26" s="14">
        <f>SUM(F21:F25)</f>
        <v>300000.0000000018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36"/>
  <sheetViews>
    <sheetView workbookViewId="0">
      <selection activeCell="E1" sqref="E1"/>
    </sheetView>
  </sheetViews>
  <sheetFormatPr baseColWidth="10" defaultRowHeight="15" x14ac:dyDescent="0.25"/>
  <sheetData>
    <row r="1" spans="1:6" x14ac:dyDescent="0.25">
      <c r="A1" t="s">
        <v>157</v>
      </c>
      <c r="B1" s="11">
        <v>100000</v>
      </c>
      <c r="E1" t="s">
        <v>157</v>
      </c>
      <c r="F1" s="11">
        <f ca="1">SUMIF(A:B,E1,B:B)</f>
        <v>51200000</v>
      </c>
    </row>
    <row r="2" spans="1:6" x14ac:dyDescent="0.25">
      <c r="A2" t="s">
        <v>158</v>
      </c>
      <c r="B2" s="11">
        <v>200000</v>
      </c>
      <c r="E2" t="s">
        <v>158</v>
      </c>
      <c r="F2" s="11">
        <f ca="1">SUMIF(A:B,E2,B:B)</f>
        <v>102400000</v>
      </c>
    </row>
    <row r="3" spans="1:6" x14ac:dyDescent="0.25">
      <c r="A3" t="s">
        <v>159</v>
      </c>
      <c r="B3" s="11">
        <v>300000</v>
      </c>
      <c r="E3" t="s">
        <v>159</v>
      </c>
      <c r="F3" s="11">
        <f ca="1">SUMIF(A:B,E3,B:B)</f>
        <v>153600000</v>
      </c>
    </row>
    <row r="4" spans="1:6" x14ac:dyDescent="0.25">
      <c r="A4" t="s">
        <v>157</v>
      </c>
      <c r="B4" s="11">
        <v>100000</v>
      </c>
    </row>
    <row r="5" spans="1:6" x14ac:dyDescent="0.25">
      <c r="A5" t="s">
        <v>158</v>
      </c>
      <c r="B5" s="11">
        <v>200000</v>
      </c>
    </row>
    <row r="6" spans="1:6" x14ac:dyDescent="0.25">
      <c r="A6" t="s">
        <v>159</v>
      </c>
      <c r="B6" s="11">
        <v>300000</v>
      </c>
    </row>
    <row r="7" spans="1:6" x14ac:dyDescent="0.25">
      <c r="A7" t="s">
        <v>157</v>
      </c>
      <c r="B7" s="11">
        <v>100000</v>
      </c>
    </row>
    <row r="8" spans="1:6" x14ac:dyDescent="0.25">
      <c r="A8" t="s">
        <v>158</v>
      </c>
      <c r="B8" s="11">
        <v>200000</v>
      </c>
    </row>
    <row r="9" spans="1:6" x14ac:dyDescent="0.25">
      <c r="A9" t="s">
        <v>159</v>
      </c>
      <c r="B9" s="11">
        <v>300000</v>
      </c>
    </row>
    <row r="10" spans="1:6" x14ac:dyDescent="0.25">
      <c r="A10" t="s">
        <v>157</v>
      </c>
      <c r="B10" s="11">
        <v>100000</v>
      </c>
    </row>
    <row r="11" spans="1:6" x14ac:dyDescent="0.25">
      <c r="A11" t="s">
        <v>158</v>
      </c>
      <c r="B11" s="11">
        <v>200000</v>
      </c>
    </row>
    <row r="12" spans="1:6" x14ac:dyDescent="0.25">
      <c r="A12" t="s">
        <v>159</v>
      </c>
      <c r="B12" s="11">
        <v>300000</v>
      </c>
    </row>
    <row r="13" spans="1:6" x14ac:dyDescent="0.25">
      <c r="A13" t="s">
        <v>157</v>
      </c>
      <c r="B13" s="11">
        <v>100000</v>
      </c>
    </row>
    <row r="14" spans="1:6" x14ac:dyDescent="0.25">
      <c r="A14" t="s">
        <v>158</v>
      </c>
      <c r="B14" s="11">
        <v>200000</v>
      </c>
    </row>
    <row r="15" spans="1:6" x14ac:dyDescent="0.25">
      <c r="A15" t="s">
        <v>159</v>
      </c>
      <c r="B15" s="11">
        <v>300000</v>
      </c>
    </row>
    <row r="16" spans="1:6" x14ac:dyDescent="0.25">
      <c r="A16" t="s">
        <v>157</v>
      </c>
      <c r="B16" s="11">
        <v>100000</v>
      </c>
    </row>
    <row r="17" spans="1:2" x14ac:dyDescent="0.25">
      <c r="A17" t="s">
        <v>158</v>
      </c>
      <c r="B17" s="11">
        <v>200000</v>
      </c>
    </row>
    <row r="18" spans="1:2" x14ac:dyDescent="0.25">
      <c r="A18" t="s">
        <v>159</v>
      </c>
      <c r="B18" s="11">
        <v>300000</v>
      </c>
    </row>
    <row r="19" spans="1:2" x14ac:dyDescent="0.25">
      <c r="A19" t="s">
        <v>157</v>
      </c>
      <c r="B19" s="11">
        <v>100000</v>
      </c>
    </row>
    <row r="20" spans="1:2" x14ac:dyDescent="0.25">
      <c r="A20" t="s">
        <v>158</v>
      </c>
      <c r="B20" s="11">
        <v>200000</v>
      </c>
    </row>
    <row r="21" spans="1:2" x14ac:dyDescent="0.25">
      <c r="A21" t="s">
        <v>159</v>
      </c>
      <c r="B21" s="11">
        <v>300000</v>
      </c>
    </row>
    <row r="22" spans="1:2" x14ac:dyDescent="0.25">
      <c r="A22" t="s">
        <v>157</v>
      </c>
      <c r="B22" s="11">
        <v>100000</v>
      </c>
    </row>
    <row r="23" spans="1:2" x14ac:dyDescent="0.25">
      <c r="A23" t="s">
        <v>158</v>
      </c>
      <c r="B23" s="11">
        <v>200000</v>
      </c>
    </row>
    <row r="24" spans="1:2" x14ac:dyDescent="0.25">
      <c r="A24" t="s">
        <v>159</v>
      </c>
      <c r="B24" s="11">
        <v>300000</v>
      </c>
    </row>
    <row r="25" spans="1:2" x14ac:dyDescent="0.25">
      <c r="A25" t="s">
        <v>157</v>
      </c>
      <c r="B25" s="11">
        <v>100000</v>
      </c>
    </row>
    <row r="26" spans="1:2" x14ac:dyDescent="0.25">
      <c r="A26" t="s">
        <v>158</v>
      </c>
      <c r="B26" s="11">
        <v>200000</v>
      </c>
    </row>
    <row r="27" spans="1:2" x14ac:dyDescent="0.25">
      <c r="A27" t="s">
        <v>159</v>
      </c>
      <c r="B27" s="11">
        <v>300000</v>
      </c>
    </row>
    <row r="28" spans="1:2" x14ac:dyDescent="0.25">
      <c r="A28" t="s">
        <v>157</v>
      </c>
      <c r="B28" s="11">
        <v>100000</v>
      </c>
    </row>
    <row r="29" spans="1:2" x14ac:dyDescent="0.25">
      <c r="A29" t="s">
        <v>158</v>
      </c>
      <c r="B29" s="11">
        <v>200000</v>
      </c>
    </row>
    <row r="30" spans="1:2" x14ac:dyDescent="0.25">
      <c r="A30" t="s">
        <v>159</v>
      </c>
      <c r="B30" s="11">
        <v>300000</v>
      </c>
    </row>
    <row r="31" spans="1:2" x14ac:dyDescent="0.25">
      <c r="A31" t="s">
        <v>157</v>
      </c>
      <c r="B31" s="11">
        <v>100000</v>
      </c>
    </row>
    <row r="32" spans="1:2" x14ac:dyDescent="0.25">
      <c r="A32" t="s">
        <v>158</v>
      </c>
      <c r="B32" s="11">
        <v>200000</v>
      </c>
    </row>
    <row r="33" spans="1:2" x14ac:dyDescent="0.25">
      <c r="A33" t="s">
        <v>159</v>
      </c>
      <c r="B33" s="11">
        <v>300000</v>
      </c>
    </row>
    <row r="34" spans="1:2" x14ac:dyDescent="0.25">
      <c r="A34" t="s">
        <v>157</v>
      </c>
      <c r="B34" s="11">
        <v>100000</v>
      </c>
    </row>
    <row r="35" spans="1:2" x14ac:dyDescent="0.25">
      <c r="A35" t="s">
        <v>158</v>
      </c>
      <c r="B35" s="11">
        <v>200000</v>
      </c>
    </row>
    <row r="36" spans="1:2" x14ac:dyDescent="0.25">
      <c r="A36" t="s">
        <v>159</v>
      </c>
      <c r="B36" s="11">
        <v>300000</v>
      </c>
    </row>
    <row r="37" spans="1:2" x14ac:dyDescent="0.25">
      <c r="A37" t="s">
        <v>157</v>
      </c>
      <c r="B37" s="11">
        <v>100000</v>
      </c>
    </row>
    <row r="38" spans="1:2" x14ac:dyDescent="0.25">
      <c r="A38" t="s">
        <v>158</v>
      </c>
      <c r="B38" s="11">
        <v>200000</v>
      </c>
    </row>
    <row r="39" spans="1:2" x14ac:dyDescent="0.25">
      <c r="A39" t="s">
        <v>159</v>
      </c>
      <c r="B39" s="11">
        <v>300000</v>
      </c>
    </row>
    <row r="40" spans="1:2" x14ac:dyDescent="0.25">
      <c r="A40" t="s">
        <v>157</v>
      </c>
      <c r="B40" s="11">
        <v>100000</v>
      </c>
    </row>
    <row r="41" spans="1:2" x14ac:dyDescent="0.25">
      <c r="A41" t="s">
        <v>158</v>
      </c>
      <c r="B41" s="11">
        <v>200000</v>
      </c>
    </row>
    <row r="42" spans="1:2" x14ac:dyDescent="0.25">
      <c r="A42" t="s">
        <v>159</v>
      </c>
      <c r="B42" s="11">
        <v>300000</v>
      </c>
    </row>
    <row r="43" spans="1:2" x14ac:dyDescent="0.25">
      <c r="A43" t="s">
        <v>157</v>
      </c>
      <c r="B43" s="11">
        <v>100000</v>
      </c>
    </row>
    <row r="44" spans="1:2" x14ac:dyDescent="0.25">
      <c r="A44" t="s">
        <v>158</v>
      </c>
      <c r="B44" s="11">
        <v>200000</v>
      </c>
    </row>
    <row r="45" spans="1:2" x14ac:dyDescent="0.25">
      <c r="A45" t="s">
        <v>159</v>
      </c>
      <c r="B45" s="11">
        <v>300000</v>
      </c>
    </row>
    <row r="46" spans="1:2" x14ac:dyDescent="0.25">
      <c r="A46" t="s">
        <v>157</v>
      </c>
      <c r="B46" s="11">
        <v>100000</v>
      </c>
    </row>
    <row r="47" spans="1:2" x14ac:dyDescent="0.25">
      <c r="A47" t="s">
        <v>158</v>
      </c>
      <c r="B47" s="11">
        <v>200000</v>
      </c>
    </row>
    <row r="48" spans="1:2" x14ac:dyDescent="0.25">
      <c r="A48" t="s">
        <v>159</v>
      </c>
      <c r="B48" s="11">
        <v>300000</v>
      </c>
    </row>
    <row r="49" spans="1:2" x14ac:dyDescent="0.25">
      <c r="A49" t="s">
        <v>157</v>
      </c>
      <c r="B49" s="11">
        <v>100000</v>
      </c>
    </row>
    <row r="50" spans="1:2" x14ac:dyDescent="0.25">
      <c r="A50" t="s">
        <v>158</v>
      </c>
      <c r="B50" s="11">
        <v>200000</v>
      </c>
    </row>
    <row r="51" spans="1:2" x14ac:dyDescent="0.25">
      <c r="A51" t="s">
        <v>159</v>
      </c>
      <c r="B51" s="11">
        <v>300000</v>
      </c>
    </row>
    <row r="52" spans="1:2" x14ac:dyDescent="0.25">
      <c r="A52" t="s">
        <v>157</v>
      </c>
      <c r="B52" s="11">
        <v>100000</v>
      </c>
    </row>
    <row r="53" spans="1:2" x14ac:dyDescent="0.25">
      <c r="A53" t="s">
        <v>158</v>
      </c>
      <c r="B53" s="11">
        <v>200000</v>
      </c>
    </row>
    <row r="54" spans="1:2" x14ac:dyDescent="0.25">
      <c r="A54" t="s">
        <v>159</v>
      </c>
      <c r="B54" s="11">
        <v>300000</v>
      </c>
    </row>
    <row r="55" spans="1:2" x14ac:dyDescent="0.25">
      <c r="A55" t="s">
        <v>157</v>
      </c>
      <c r="B55" s="11">
        <v>100000</v>
      </c>
    </row>
    <row r="56" spans="1:2" x14ac:dyDescent="0.25">
      <c r="A56" t="s">
        <v>158</v>
      </c>
      <c r="B56" s="11">
        <v>200000</v>
      </c>
    </row>
    <row r="57" spans="1:2" x14ac:dyDescent="0.25">
      <c r="A57" t="s">
        <v>159</v>
      </c>
      <c r="B57" s="11">
        <v>300000</v>
      </c>
    </row>
    <row r="58" spans="1:2" x14ac:dyDescent="0.25">
      <c r="A58" t="s">
        <v>157</v>
      </c>
      <c r="B58" s="11">
        <v>100000</v>
      </c>
    </row>
    <row r="59" spans="1:2" x14ac:dyDescent="0.25">
      <c r="A59" t="s">
        <v>158</v>
      </c>
      <c r="B59" s="11">
        <v>200000</v>
      </c>
    </row>
    <row r="60" spans="1:2" x14ac:dyDescent="0.25">
      <c r="A60" t="s">
        <v>159</v>
      </c>
      <c r="B60" s="11">
        <v>300000</v>
      </c>
    </row>
    <row r="61" spans="1:2" x14ac:dyDescent="0.25">
      <c r="A61" t="s">
        <v>157</v>
      </c>
      <c r="B61" s="11">
        <v>100000</v>
      </c>
    </row>
    <row r="62" spans="1:2" x14ac:dyDescent="0.25">
      <c r="A62" t="s">
        <v>158</v>
      </c>
      <c r="B62" s="11">
        <v>200000</v>
      </c>
    </row>
    <row r="63" spans="1:2" x14ac:dyDescent="0.25">
      <c r="A63" t="s">
        <v>159</v>
      </c>
      <c r="B63" s="11">
        <v>300000</v>
      </c>
    </row>
    <row r="64" spans="1:2" x14ac:dyDescent="0.25">
      <c r="A64" t="s">
        <v>157</v>
      </c>
      <c r="B64" s="11">
        <v>100000</v>
      </c>
    </row>
    <row r="65" spans="1:2" x14ac:dyDescent="0.25">
      <c r="A65" t="s">
        <v>158</v>
      </c>
      <c r="B65" s="11">
        <v>200000</v>
      </c>
    </row>
    <row r="66" spans="1:2" x14ac:dyDescent="0.25">
      <c r="A66" t="s">
        <v>159</v>
      </c>
      <c r="B66" s="11">
        <v>300000</v>
      </c>
    </row>
    <row r="67" spans="1:2" x14ac:dyDescent="0.25">
      <c r="A67" t="s">
        <v>157</v>
      </c>
      <c r="B67" s="11">
        <v>100000</v>
      </c>
    </row>
    <row r="68" spans="1:2" x14ac:dyDescent="0.25">
      <c r="A68" t="s">
        <v>158</v>
      </c>
      <c r="B68" s="11">
        <v>200000</v>
      </c>
    </row>
    <row r="69" spans="1:2" x14ac:dyDescent="0.25">
      <c r="A69" t="s">
        <v>159</v>
      </c>
      <c r="B69" s="11">
        <v>300000</v>
      </c>
    </row>
    <row r="70" spans="1:2" x14ac:dyDescent="0.25">
      <c r="A70" t="s">
        <v>157</v>
      </c>
      <c r="B70" s="11">
        <v>100000</v>
      </c>
    </row>
    <row r="71" spans="1:2" x14ac:dyDescent="0.25">
      <c r="A71" t="s">
        <v>158</v>
      </c>
      <c r="B71" s="11">
        <v>200000</v>
      </c>
    </row>
    <row r="72" spans="1:2" x14ac:dyDescent="0.25">
      <c r="A72" t="s">
        <v>159</v>
      </c>
      <c r="B72" s="11">
        <v>300000</v>
      </c>
    </row>
    <row r="73" spans="1:2" x14ac:dyDescent="0.25">
      <c r="A73" t="s">
        <v>157</v>
      </c>
      <c r="B73" s="11">
        <v>100000</v>
      </c>
    </row>
    <row r="74" spans="1:2" x14ac:dyDescent="0.25">
      <c r="A74" t="s">
        <v>158</v>
      </c>
      <c r="B74" s="11">
        <v>200000</v>
      </c>
    </row>
    <row r="75" spans="1:2" x14ac:dyDescent="0.25">
      <c r="A75" t="s">
        <v>159</v>
      </c>
      <c r="B75" s="11">
        <v>300000</v>
      </c>
    </row>
    <row r="76" spans="1:2" x14ac:dyDescent="0.25">
      <c r="A76" t="s">
        <v>157</v>
      </c>
      <c r="B76" s="11">
        <v>100000</v>
      </c>
    </row>
    <row r="77" spans="1:2" x14ac:dyDescent="0.25">
      <c r="A77" t="s">
        <v>158</v>
      </c>
      <c r="B77" s="11">
        <v>200000</v>
      </c>
    </row>
    <row r="78" spans="1:2" x14ac:dyDescent="0.25">
      <c r="A78" t="s">
        <v>159</v>
      </c>
      <c r="B78" s="11">
        <v>300000</v>
      </c>
    </row>
    <row r="79" spans="1:2" x14ac:dyDescent="0.25">
      <c r="A79" t="s">
        <v>157</v>
      </c>
      <c r="B79" s="11">
        <v>100000</v>
      </c>
    </row>
    <row r="80" spans="1:2" x14ac:dyDescent="0.25">
      <c r="A80" t="s">
        <v>158</v>
      </c>
      <c r="B80" s="11">
        <v>200000</v>
      </c>
    </row>
    <row r="81" spans="1:2" x14ac:dyDescent="0.25">
      <c r="A81" t="s">
        <v>159</v>
      </c>
      <c r="B81" s="11">
        <v>300000</v>
      </c>
    </row>
    <row r="82" spans="1:2" x14ac:dyDescent="0.25">
      <c r="A82" t="s">
        <v>157</v>
      </c>
      <c r="B82" s="11">
        <v>100000</v>
      </c>
    </row>
    <row r="83" spans="1:2" x14ac:dyDescent="0.25">
      <c r="A83" t="s">
        <v>158</v>
      </c>
      <c r="B83" s="11">
        <v>200000</v>
      </c>
    </row>
    <row r="84" spans="1:2" x14ac:dyDescent="0.25">
      <c r="A84" t="s">
        <v>159</v>
      </c>
      <c r="B84" s="11">
        <v>300000</v>
      </c>
    </row>
    <row r="85" spans="1:2" x14ac:dyDescent="0.25">
      <c r="A85" t="s">
        <v>157</v>
      </c>
      <c r="B85" s="11">
        <v>100000</v>
      </c>
    </row>
    <row r="86" spans="1:2" x14ac:dyDescent="0.25">
      <c r="A86" t="s">
        <v>158</v>
      </c>
      <c r="B86" s="11">
        <v>200000</v>
      </c>
    </row>
    <row r="87" spans="1:2" x14ac:dyDescent="0.25">
      <c r="A87" t="s">
        <v>159</v>
      </c>
      <c r="B87" s="11">
        <v>300000</v>
      </c>
    </row>
    <row r="88" spans="1:2" x14ac:dyDescent="0.25">
      <c r="A88" t="s">
        <v>157</v>
      </c>
      <c r="B88" s="11">
        <v>100000</v>
      </c>
    </row>
    <row r="89" spans="1:2" x14ac:dyDescent="0.25">
      <c r="A89" t="s">
        <v>158</v>
      </c>
      <c r="B89" s="11">
        <v>200000</v>
      </c>
    </row>
    <row r="90" spans="1:2" x14ac:dyDescent="0.25">
      <c r="A90" t="s">
        <v>159</v>
      </c>
      <c r="B90" s="11">
        <v>300000</v>
      </c>
    </row>
    <row r="91" spans="1:2" x14ac:dyDescent="0.25">
      <c r="A91" t="s">
        <v>157</v>
      </c>
      <c r="B91" s="11">
        <v>100000</v>
      </c>
    </row>
    <row r="92" spans="1:2" x14ac:dyDescent="0.25">
      <c r="A92" t="s">
        <v>158</v>
      </c>
      <c r="B92" s="11">
        <v>200000</v>
      </c>
    </row>
    <row r="93" spans="1:2" x14ac:dyDescent="0.25">
      <c r="A93" t="s">
        <v>159</v>
      </c>
      <c r="B93" s="11">
        <v>300000</v>
      </c>
    </row>
    <row r="94" spans="1:2" x14ac:dyDescent="0.25">
      <c r="A94" t="s">
        <v>157</v>
      </c>
      <c r="B94" s="11">
        <v>100000</v>
      </c>
    </row>
    <row r="95" spans="1:2" x14ac:dyDescent="0.25">
      <c r="A95" t="s">
        <v>158</v>
      </c>
      <c r="B95" s="11">
        <v>200000</v>
      </c>
    </row>
    <row r="96" spans="1:2" x14ac:dyDescent="0.25">
      <c r="A96" t="s">
        <v>159</v>
      </c>
      <c r="B96" s="11">
        <v>300000</v>
      </c>
    </row>
    <row r="97" spans="1:2" x14ac:dyDescent="0.25">
      <c r="A97" t="s">
        <v>157</v>
      </c>
      <c r="B97" s="11">
        <v>100000</v>
      </c>
    </row>
    <row r="98" spans="1:2" x14ac:dyDescent="0.25">
      <c r="A98" t="s">
        <v>158</v>
      </c>
      <c r="B98" s="11">
        <v>200000</v>
      </c>
    </row>
    <row r="99" spans="1:2" x14ac:dyDescent="0.25">
      <c r="A99" t="s">
        <v>159</v>
      </c>
      <c r="B99" s="11">
        <v>300000</v>
      </c>
    </row>
    <row r="100" spans="1:2" x14ac:dyDescent="0.25">
      <c r="A100" t="s">
        <v>157</v>
      </c>
      <c r="B100" s="11">
        <v>100000</v>
      </c>
    </row>
    <row r="101" spans="1:2" x14ac:dyDescent="0.25">
      <c r="A101" t="s">
        <v>158</v>
      </c>
      <c r="B101" s="11">
        <v>200000</v>
      </c>
    </row>
    <row r="102" spans="1:2" x14ac:dyDescent="0.25">
      <c r="A102" t="s">
        <v>159</v>
      </c>
      <c r="B102" s="11">
        <v>300000</v>
      </c>
    </row>
    <row r="103" spans="1:2" x14ac:dyDescent="0.25">
      <c r="A103" t="s">
        <v>157</v>
      </c>
      <c r="B103" s="11">
        <v>100000</v>
      </c>
    </row>
    <row r="104" spans="1:2" x14ac:dyDescent="0.25">
      <c r="A104" t="s">
        <v>158</v>
      </c>
      <c r="B104" s="11">
        <v>200000</v>
      </c>
    </row>
    <row r="105" spans="1:2" x14ac:dyDescent="0.25">
      <c r="A105" t="s">
        <v>159</v>
      </c>
      <c r="B105" s="11">
        <v>300000</v>
      </c>
    </row>
    <row r="106" spans="1:2" x14ac:dyDescent="0.25">
      <c r="A106" t="s">
        <v>157</v>
      </c>
      <c r="B106" s="11">
        <v>100000</v>
      </c>
    </row>
    <row r="107" spans="1:2" x14ac:dyDescent="0.25">
      <c r="A107" t="s">
        <v>158</v>
      </c>
      <c r="B107" s="11">
        <v>200000</v>
      </c>
    </row>
    <row r="108" spans="1:2" x14ac:dyDescent="0.25">
      <c r="A108" t="s">
        <v>159</v>
      </c>
      <c r="B108" s="11">
        <v>300000</v>
      </c>
    </row>
    <row r="109" spans="1:2" x14ac:dyDescent="0.25">
      <c r="A109" t="s">
        <v>157</v>
      </c>
      <c r="B109" s="11">
        <v>100000</v>
      </c>
    </row>
    <row r="110" spans="1:2" x14ac:dyDescent="0.25">
      <c r="A110" t="s">
        <v>158</v>
      </c>
      <c r="B110" s="11">
        <v>200000</v>
      </c>
    </row>
    <row r="111" spans="1:2" x14ac:dyDescent="0.25">
      <c r="A111" t="s">
        <v>159</v>
      </c>
      <c r="B111" s="11">
        <v>300000</v>
      </c>
    </row>
    <row r="112" spans="1:2" x14ac:dyDescent="0.25">
      <c r="A112" t="s">
        <v>157</v>
      </c>
      <c r="B112" s="11">
        <v>100000</v>
      </c>
    </row>
    <row r="113" spans="1:2" x14ac:dyDescent="0.25">
      <c r="A113" t="s">
        <v>158</v>
      </c>
      <c r="B113" s="11">
        <v>200000</v>
      </c>
    </row>
    <row r="114" spans="1:2" x14ac:dyDescent="0.25">
      <c r="A114" t="s">
        <v>159</v>
      </c>
      <c r="B114" s="11">
        <v>300000</v>
      </c>
    </row>
    <row r="115" spans="1:2" x14ac:dyDescent="0.25">
      <c r="A115" t="s">
        <v>157</v>
      </c>
      <c r="B115" s="11">
        <v>100000</v>
      </c>
    </row>
    <row r="116" spans="1:2" x14ac:dyDescent="0.25">
      <c r="A116" t="s">
        <v>158</v>
      </c>
      <c r="B116" s="11">
        <v>200000</v>
      </c>
    </row>
    <row r="117" spans="1:2" x14ac:dyDescent="0.25">
      <c r="A117" t="s">
        <v>159</v>
      </c>
      <c r="B117" s="11">
        <v>300000</v>
      </c>
    </row>
    <row r="118" spans="1:2" x14ac:dyDescent="0.25">
      <c r="A118" t="s">
        <v>157</v>
      </c>
      <c r="B118" s="11">
        <v>100000</v>
      </c>
    </row>
    <row r="119" spans="1:2" x14ac:dyDescent="0.25">
      <c r="A119" t="s">
        <v>158</v>
      </c>
      <c r="B119" s="11">
        <v>200000</v>
      </c>
    </row>
    <row r="120" spans="1:2" x14ac:dyDescent="0.25">
      <c r="A120" t="s">
        <v>159</v>
      </c>
      <c r="B120" s="11">
        <v>300000</v>
      </c>
    </row>
    <row r="121" spans="1:2" x14ac:dyDescent="0.25">
      <c r="A121" t="s">
        <v>157</v>
      </c>
      <c r="B121" s="11">
        <v>100000</v>
      </c>
    </row>
    <row r="122" spans="1:2" x14ac:dyDescent="0.25">
      <c r="A122" t="s">
        <v>158</v>
      </c>
      <c r="B122" s="11">
        <v>200000</v>
      </c>
    </row>
    <row r="123" spans="1:2" x14ac:dyDescent="0.25">
      <c r="A123" t="s">
        <v>159</v>
      </c>
      <c r="B123" s="11">
        <v>300000</v>
      </c>
    </row>
    <row r="124" spans="1:2" x14ac:dyDescent="0.25">
      <c r="A124" t="s">
        <v>157</v>
      </c>
      <c r="B124" s="11">
        <v>100000</v>
      </c>
    </row>
    <row r="125" spans="1:2" x14ac:dyDescent="0.25">
      <c r="A125" t="s">
        <v>158</v>
      </c>
      <c r="B125" s="11">
        <v>200000</v>
      </c>
    </row>
    <row r="126" spans="1:2" x14ac:dyDescent="0.25">
      <c r="A126" t="s">
        <v>159</v>
      </c>
      <c r="B126" s="11">
        <v>300000</v>
      </c>
    </row>
    <row r="127" spans="1:2" x14ac:dyDescent="0.25">
      <c r="A127" t="s">
        <v>157</v>
      </c>
      <c r="B127" s="11">
        <v>100000</v>
      </c>
    </row>
    <row r="128" spans="1:2" x14ac:dyDescent="0.25">
      <c r="A128" t="s">
        <v>158</v>
      </c>
      <c r="B128" s="11">
        <v>200000</v>
      </c>
    </row>
    <row r="129" spans="1:2" x14ac:dyDescent="0.25">
      <c r="A129" t="s">
        <v>159</v>
      </c>
      <c r="B129" s="11">
        <v>300000</v>
      </c>
    </row>
    <row r="130" spans="1:2" x14ac:dyDescent="0.25">
      <c r="A130" t="s">
        <v>157</v>
      </c>
      <c r="B130" s="11">
        <v>100000</v>
      </c>
    </row>
    <row r="131" spans="1:2" x14ac:dyDescent="0.25">
      <c r="A131" t="s">
        <v>158</v>
      </c>
      <c r="B131" s="11">
        <v>200000</v>
      </c>
    </row>
    <row r="132" spans="1:2" x14ac:dyDescent="0.25">
      <c r="A132" t="s">
        <v>159</v>
      </c>
      <c r="B132" s="11">
        <v>300000</v>
      </c>
    </row>
    <row r="133" spans="1:2" x14ac:dyDescent="0.25">
      <c r="A133" t="s">
        <v>157</v>
      </c>
      <c r="B133" s="11">
        <v>100000</v>
      </c>
    </row>
    <row r="134" spans="1:2" x14ac:dyDescent="0.25">
      <c r="A134" t="s">
        <v>158</v>
      </c>
      <c r="B134" s="11">
        <v>200000</v>
      </c>
    </row>
    <row r="135" spans="1:2" x14ac:dyDescent="0.25">
      <c r="A135" t="s">
        <v>159</v>
      </c>
      <c r="B135" s="11">
        <v>300000</v>
      </c>
    </row>
    <row r="136" spans="1:2" x14ac:dyDescent="0.25">
      <c r="A136" t="s">
        <v>157</v>
      </c>
      <c r="B136" s="11">
        <v>100000</v>
      </c>
    </row>
    <row r="137" spans="1:2" x14ac:dyDescent="0.25">
      <c r="A137" t="s">
        <v>158</v>
      </c>
      <c r="B137" s="11">
        <v>200000</v>
      </c>
    </row>
    <row r="138" spans="1:2" x14ac:dyDescent="0.25">
      <c r="A138" t="s">
        <v>159</v>
      </c>
      <c r="B138" s="11">
        <v>300000</v>
      </c>
    </row>
    <row r="139" spans="1:2" x14ac:dyDescent="0.25">
      <c r="A139" t="s">
        <v>157</v>
      </c>
      <c r="B139" s="11">
        <v>100000</v>
      </c>
    </row>
    <row r="140" spans="1:2" x14ac:dyDescent="0.25">
      <c r="A140" t="s">
        <v>158</v>
      </c>
      <c r="B140" s="11">
        <v>200000</v>
      </c>
    </row>
    <row r="141" spans="1:2" x14ac:dyDescent="0.25">
      <c r="A141" t="s">
        <v>159</v>
      </c>
      <c r="B141" s="11">
        <v>300000</v>
      </c>
    </row>
    <row r="142" spans="1:2" x14ac:dyDescent="0.25">
      <c r="A142" t="s">
        <v>157</v>
      </c>
      <c r="B142" s="11">
        <v>100000</v>
      </c>
    </row>
    <row r="143" spans="1:2" x14ac:dyDescent="0.25">
      <c r="A143" t="s">
        <v>158</v>
      </c>
      <c r="B143" s="11">
        <v>200000</v>
      </c>
    </row>
    <row r="144" spans="1:2" x14ac:dyDescent="0.25">
      <c r="A144" t="s">
        <v>159</v>
      </c>
      <c r="B144" s="11">
        <v>300000</v>
      </c>
    </row>
    <row r="145" spans="1:2" x14ac:dyDescent="0.25">
      <c r="A145" t="s">
        <v>157</v>
      </c>
      <c r="B145" s="11">
        <v>100000</v>
      </c>
    </row>
    <row r="146" spans="1:2" x14ac:dyDescent="0.25">
      <c r="A146" t="s">
        <v>158</v>
      </c>
      <c r="B146" s="11">
        <v>200000</v>
      </c>
    </row>
    <row r="147" spans="1:2" x14ac:dyDescent="0.25">
      <c r="A147" t="s">
        <v>159</v>
      </c>
      <c r="B147" s="11">
        <v>300000</v>
      </c>
    </row>
    <row r="148" spans="1:2" x14ac:dyDescent="0.25">
      <c r="A148" t="s">
        <v>157</v>
      </c>
      <c r="B148" s="11">
        <v>100000</v>
      </c>
    </row>
    <row r="149" spans="1:2" x14ac:dyDescent="0.25">
      <c r="A149" t="s">
        <v>158</v>
      </c>
      <c r="B149" s="11">
        <v>200000</v>
      </c>
    </row>
    <row r="150" spans="1:2" x14ac:dyDescent="0.25">
      <c r="A150" t="s">
        <v>159</v>
      </c>
      <c r="B150" s="11">
        <v>300000</v>
      </c>
    </row>
    <row r="151" spans="1:2" x14ac:dyDescent="0.25">
      <c r="A151" t="s">
        <v>157</v>
      </c>
      <c r="B151" s="11">
        <v>100000</v>
      </c>
    </row>
    <row r="152" spans="1:2" x14ac:dyDescent="0.25">
      <c r="A152" t="s">
        <v>158</v>
      </c>
      <c r="B152" s="11">
        <v>200000</v>
      </c>
    </row>
    <row r="153" spans="1:2" x14ac:dyDescent="0.25">
      <c r="A153" t="s">
        <v>159</v>
      </c>
      <c r="B153" s="11">
        <v>300000</v>
      </c>
    </row>
    <row r="154" spans="1:2" x14ac:dyDescent="0.25">
      <c r="A154" t="s">
        <v>157</v>
      </c>
      <c r="B154" s="11">
        <v>100000</v>
      </c>
    </row>
    <row r="155" spans="1:2" x14ac:dyDescent="0.25">
      <c r="A155" t="s">
        <v>158</v>
      </c>
      <c r="B155" s="11">
        <v>200000</v>
      </c>
    </row>
    <row r="156" spans="1:2" x14ac:dyDescent="0.25">
      <c r="A156" t="s">
        <v>159</v>
      </c>
      <c r="B156" s="11">
        <v>300000</v>
      </c>
    </row>
    <row r="157" spans="1:2" x14ac:dyDescent="0.25">
      <c r="A157" t="s">
        <v>157</v>
      </c>
      <c r="B157" s="11">
        <v>100000</v>
      </c>
    </row>
    <row r="158" spans="1:2" x14ac:dyDescent="0.25">
      <c r="A158" t="s">
        <v>158</v>
      </c>
      <c r="B158" s="11">
        <v>200000</v>
      </c>
    </row>
    <row r="159" spans="1:2" x14ac:dyDescent="0.25">
      <c r="A159" t="s">
        <v>159</v>
      </c>
      <c r="B159" s="11">
        <v>300000</v>
      </c>
    </row>
    <row r="160" spans="1:2" x14ac:dyDescent="0.25">
      <c r="A160" t="s">
        <v>157</v>
      </c>
      <c r="B160" s="11">
        <v>100000</v>
      </c>
    </row>
    <row r="161" spans="1:2" x14ac:dyDescent="0.25">
      <c r="A161" t="s">
        <v>158</v>
      </c>
      <c r="B161" s="11">
        <v>200000</v>
      </c>
    </row>
    <row r="162" spans="1:2" x14ac:dyDescent="0.25">
      <c r="A162" t="s">
        <v>159</v>
      </c>
      <c r="B162" s="11">
        <v>300000</v>
      </c>
    </row>
    <row r="163" spans="1:2" x14ac:dyDescent="0.25">
      <c r="A163" t="s">
        <v>157</v>
      </c>
      <c r="B163" s="11">
        <v>100000</v>
      </c>
    </row>
    <row r="164" spans="1:2" x14ac:dyDescent="0.25">
      <c r="A164" t="s">
        <v>158</v>
      </c>
      <c r="B164" s="11">
        <v>200000</v>
      </c>
    </row>
    <row r="165" spans="1:2" x14ac:dyDescent="0.25">
      <c r="A165" t="s">
        <v>159</v>
      </c>
      <c r="B165" s="11">
        <v>300000</v>
      </c>
    </row>
    <row r="166" spans="1:2" x14ac:dyDescent="0.25">
      <c r="A166" t="s">
        <v>157</v>
      </c>
      <c r="B166" s="11">
        <v>100000</v>
      </c>
    </row>
    <row r="167" spans="1:2" x14ac:dyDescent="0.25">
      <c r="A167" t="s">
        <v>158</v>
      </c>
      <c r="B167" s="11">
        <v>200000</v>
      </c>
    </row>
    <row r="168" spans="1:2" x14ac:dyDescent="0.25">
      <c r="A168" t="s">
        <v>159</v>
      </c>
      <c r="B168" s="11">
        <v>300000</v>
      </c>
    </row>
    <row r="169" spans="1:2" x14ac:dyDescent="0.25">
      <c r="A169" t="s">
        <v>157</v>
      </c>
      <c r="B169" s="11">
        <v>100000</v>
      </c>
    </row>
    <row r="170" spans="1:2" x14ac:dyDescent="0.25">
      <c r="A170" t="s">
        <v>158</v>
      </c>
      <c r="B170" s="11">
        <v>200000</v>
      </c>
    </row>
    <row r="171" spans="1:2" x14ac:dyDescent="0.25">
      <c r="A171" t="s">
        <v>159</v>
      </c>
      <c r="B171" s="11">
        <v>300000</v>
      </c>
    </row>
    <row r="172" spans="1:2" x14ac:dyDescent="0.25">
      <c r="A172" t="s">
        <v>157</v>
      </c>
      <c r="B172" s="11">
        <v>100000</v>
      </c>
    </row>
    <row r="173" spans="1:2" x14ac:dyDescent="0.25">
      <c r="A173" t="s">
        <v>158</v>
      </c>
      <c r="B173" s="11">
        <v>200000</v>
      </c>
    </row>
    <row r="174" spans="1:2" x14ac:dyDescent="0.25">
      <c r="A174" t="s">
        <v>159</v>
      </c>
      <c r="B174" s="11">
        <v>300000</v>
      </c>
    </row>
    <row r="175" spans="1:2" x14ac:dyDescent="0.25">
      <c r="A175" t="s">
        <v>157</v>
      </c>
      <c r="B175" s="11">
        <v>100000</v>
      </c>
    </row>
    <row r="176" spans="1:2" x14ac:dyDescent="0.25">
      <c r="A176" t="s">
        <v>158</v>
      </c>
      <c r="B176" s="11">
        <v>200000</v>
      </c>
    </row>
    <row r="177" spans="1:2" x14ac:dyDescent="0.25">
      <c r="A177" t="s">
        <v>159</v>
      </c>
      <c r="B177" s="11">
        <v>300000</v>
      </c>
    </row>
    <row r="178" spans="1:2" x14ac:dyDescent="0.25">
      <c r="A178" t="s">
        <v>157</v>
      </c>
      <c r="B178" s="11">
        <v>100000</v>
      </c>
    </row>
    <row r="179" spans="1:2" x14ac:dyDescent="0.25">
      <c r="A179" t="s">
        <v>158</v>
      </c>
      <c r="B179" s="11">
        <v>200000</v>
      </c>
    </row>
    <row r="180" spans="1:2" x14ac:dyDescent="0.25">
      <c r="A180" t="s">
        <v>159</v>
      </c>
      <c r="B180" s="11">
        <v>300000</v>
      </c>
    </row>
    <row r="181" spans="1:2" x14ac:dyDescent="0.25">
      <c r="A181" t="s">
        <v>157</v>
      </c>
      <c r="B181" s="11">
        <v>100000</v>
      </c>
    </row>
    <row r="182" spans="1:2" x14ac:dyDescent="0.25">
      <c r="A182" t="s">
        <v>158</v>
      </c>
      <c r="B182" s="11">
        <v>200000</v>
      </c>
    </row>
    <row r="183" spans="1:2" x14ac:dyDescent="0.25">
      <c r="A183" t="s">
        <v>159</v>
      </c>
      <c r="B183" s="11">
        <v>300000</v>
      </c>
    </row>
    <row r="184" spans="1:2" x14ac:dyDescent="0.25">
      <c r="A184" t="s">
        <v>157</v>
      </c>
      <c r="B184" s="11">
        <v>100000</v>
      </c>
    </row>
    <row r="185" spans="1:2" x14ac:dyDescent="0.25">
      <c r="A185" t="s">
        <v>158</v>
      </c>
      <c r="B185" s="11">
        <v>200000</v>
      </c>
    </row>
    <row r="186" spans="1:2" x14ac:dyDescent="0.25">
      <c r="A186" t="s">
        <v>159</v>
      </c>
      <c r="B186" s="11">
        <v>300000</v>
      </c>
    </row>
    <row r="187" spans="1:2" x14ac:dyDescent="0.25">
      <c r="A187" t="s">
        <v>157</v>
      </c>
      <c r="B187" s="11">
        <v>100000</v>
      </c>
    </row>
    <row r="188" spans="1:2" x14ac:dyDescent="0.25">
      <c r="A188" t="s">
        <v>158</v>
      </c>
      <c r="B188" s="11">
        <v>200000</v>
      </c>
    </row>
    <row r="189" spans="1:2" x14ac:dyDescent="0.25">
      <c r="A189" t="s">
        <v>159</v>
      </c>
      <c r="B189" s="11">
        <v>300000</v>
      </c>
    </row>
    <row r="190" spans="1:2" x14ac:dyDescent="0.25">
      <c r="A190" t="s">
        <v>157</v>
      </c>
      <c r="B190" s="11">
        <v>100000</v>
      </c>
    </row>
    <row r="191" spans="1:2" x14ac:dyDescent="0.25">
      <c r="A191" t="s">
        <v>158</v>
      </c>
      <c r="B191" s="11">
        <v>200000</v>
      </c>
    </row>
    <row r="192" spans="1:2" x14ac:dyDescent="0.25">
      <c r="A192" t="s">
        <v>159</v>
      </c>
      <c r="B192" s="11">
        <v>300000</v>
      </c>
    </row>
    <row r="193" spans="1:2" x14ac:dyDescent="0.25">
      <c r="A193" t="s">
        <v>157</v>
      </c>
      <c r="B193" s="11">
        <v>100000</v>
      </c>
    </row>
    <row r="194" spans="1:2" x14ac:dyDescent="0.25">
      <c r="A194" t="s">
        <v>158</v>
      </c>
      <c r="B194" s="11">
        <v>200000</v>
      </c>
    </row>
    <row r="195" spans="1:2" x14ac:dyDescent="0.25">
      <c r="A195" t="s">
        <v>159</v>
      </c>
      <c r="B195" s="11">
        <v>300000</v>
      </c>
    </row>
    <row r="196" spans="1:2" x14ac:dyDescent="0.25">
      <c r="A196" t="s">
        <v>157</v>
      </c>
      <c r="B196" s="11">
        <v>100000</v>
      </c>
    </row>
    <row r="197" spans="1:2" x14ac:dyDescent="0.25">
      <c r="A197" t="s">
        <v>158</v>
      </c>
      <c r="B197" s="11">
        <v>200000</v>
      </c>
    </row>
    <row r="198" spans="1:2" x14ac:dyDescent="0.25">
      <c r="A198" t="s">
        <v>159</v>
      </c>
      <c r="B198" s="11">
        <v>300000</v>
      </c>
    </row>
    <row r="199" spans="1:2" x14ac:dyDescent="0.25">
      <c r="A199" t="s">
        <v>157</v>
      </c>
      <c r="B199" s="11">
        <v>100000</v>
      </c>
    </row>
    <row r="200" spans="1:2" x14ac:dyDescent="0.25">
      <c r="A200" t="s">
        <v>158</v>
      </c>
      <c r="B200" s="11">
        <v>200000</v>
      </c>
    </row>
    <row r="201" spans="1:2" x14ac:dyDescent="0.25">
      <c r="A201" t="s">
        <v>159</v>
      </c>
      <c r="B201" s="11">
        <v>300000</v>
      </c>
    </row>
    <row r="202" spans="1:2" x14ac:dyDescent="0.25">
      <c r="A202" t="s">
        <v>157</v>
      </c>
      <c r="B202" s="11">
        <v>100000</v>
      </c>
    </row>
    <row r="203" spans="1:2" x14ac:dyDescent="0.25">
      <c r="A203" t="s">
        <v>158</v>
      </c>
      <c r="B203" s="11">
        <v>200000</v>
      </c>
    </row>
    <row r="204" spans="1:2" x14ac:dyDescent="0.25">
      <c r="A204" t="s">
        <v>159</v>
      </c>
      <c r="B204" s="11">
        <v>300000</v>
      </c>
    </row>
    <row r="205" spans="1:2" x14ac:dyDescent="0.25">
      <c r="A205" t="s">
        <v>157</v>
      </c>
      <c r="B205" s="11">
        <v>100000</v>
      </c>
    </row>
    <row r="206" spans="1:2" x14ac:dyDescent="0.25">
      <c r="A206" t="s">
        <v>158</v>
      </c>
      <c r="B206" s="11">
        <v>200000</v>
      </c>
    </row>
    <row r="207" spans="1:2" x14ac:dyDescent="0.25">
      <c r="A207" t="s">
        <v>159</v>
      </c>
      <c r="B207" s="11">
        <v>300000</v>
      </c>
    </row>
    <row r="208" spans="1:2" x14ac:dyDescent="0.25">
      <c r="A208" t="s">
        <v>157</v>
      </c>
      <c r="B208" s="11">
        <v>100000</v>
      </c>
    </row>
    <row r="209" spans="1:2" x14ac:dyDescent="0.25">
      <c r="A209" t="s">
        <v>158</v>
      </c>
      <c r="B209" s="11">
        <v>200000</v>
      </c>
    </row>
    <row r="210" spans="1:2" x14ac:dyDescent="0.25">
      <c r="A210" t="s">
        <v>159</v>
      </c>
      <c r="B210" s="11">
        <v>300000</v>
      </c>
    </row>
    <row r="211" spans="1:2" x14ac:dyDescent="0.25">
      <c r="A211" t="s">
        <v>157</v>
      </c>
      <c r="B211" s="11">
        <v>100000</v>
      </c>
    </row>
    <row r="212" spans="1:2" x14ac:dyDescent="0.25">
      <c r="A212" t="s">
        <v>158</v>
      </c>
      <c r="B212" s="11">
        <v>200000</v>
      </c>
    </row>
    <row r="213" spans="1:2" x14ac:dyDescent="0.25">
      <c r="A213" t="s">
        <v>159</v>
      </c>
      <c r="B213" s="11">
        <v>300000</v>
      </c>
    </row>
    <row r="214" spans="1:2" x14ac:dyDescent="0.25">
      <c r="A214" t="s">
        <v>157</v>
      </c>
      <c r="B214" s="11">
        <v>100000</v>
      </c>
    </row>
    <row r="215" spans="1:2" x14ac:dyDescent="0.25">
      <c r="A215" t="s">
        <v>158</v>
      </c>
      <c r="B215" s="11">
        <v>200000</v>
      </c>
    </row>
    <row r="216" spans="1:2" x14ac:dyDescent="0.25">
      <c r="A216" t="s">
        <v>159</v>
      </c>
      <c r="B216" s="11">
        <v>300000</v>
      </c>
    </row>
    <row r="217" spans="1:2" x14ac:dyDescent="0.25">
      <c r="A217" t="s">
        <v>157</v>
      </c>
      <c r="B217" s="11">
        <v>100000</v>
      </c>
    </row>
    <row r="218" spans="1:2" x14ac:dyDescent="0.25">
      <c r="A218" t="s">
        <v>158</v>
      </c>
      <c r="B218" s="11">
        <v>200000</v>
      </c>
    </row>
    <row r="219" spans="1:2" x14ac:dyDescent="0.25">
      <c r="A219" t="s">
        <v>159</v>
      </c>
      <c r="B219" s="11">
        <v>300000</v>
      </c>
    </row>
    <row r="220" spans="1:2" x14ac:dyDescent="0.25">
      <c r="A220" t="s">
        <v>157</v>
      </c>
      <c r="B220" s="11">
        <v>100000</v>
      </c>
    </row>
    <row r="221" spans="1:2" x14ac:dyDescent="0.25">
      <c r="A221" t="s">
        <v>158</v>
      </c>
      <c r="B221" s="11">
        <v>200000</v>
      </c>
    </row>
    <row r="222" spans="1:2" x14ac:dyDescent="0.25">
      <c r="A222" t="s">
        <v>159</v>
      </c>
      <c r="B222" s="11">
        <v>300000</v>
      </c>
    </row>
    <row r="223" spans="1:2" x14ac:dyDescent="0.25">
      <c r="A223" t="s">
        <v>157</v>
      </c>
      <c r="B223" s="11">
        <v>100000</v>
      </c>
    </row>
    <row r="224" spans="1:2" x14ac:dyDescent="0.25">
      <c r="A224" t="s">
        <v>158</v>
      </c>
      <c r="B224" s="11">
        <v>200000</v>
      </c>
    </row>
    <row r="225" spans="1:2" x14ac:dyDescent="0.25">
      <c r="A225" t="s">
        <v>159</v>
      </c>
      <c r="B225" s="11">
        <v>300000</v>
      </c>
    </row>
    <row r="226" spans="1:2" x14ac:dyDescent="0.25">
      <c r="A226" t="s">
        <v>157</v>
      </c>
      <c r="B226" s="11">
        <v>100000</v>
      </c>
    </row>
    <row r="227" spans="1:2" x14ac:dyDescent="0.25">
      <c r="A227" t="s">
        <v>158</v>
      </c>
      <c r="B227" s="11">
        <v>200000</v>
      </c>
    </row>
    <row r="228" spans="1:2" x14ac:dyDescent="0.25">
      <c r="A228" t="s">
        <v>159</v>
      </c>
      <c r="B228" s="11">
        <v>300000</v>
      </c>
    </row>
    <row r="229" spans="1:2" x14ac:dyDescent="0.25">
      <c r="A229" t="s">
        <v>157</v>
      </c>
      <c r="B229" s="11">
        <v>100000</v>
      </c>
    </row>
    <row r="230" spans="1:2" x14ac:dyDescent="0.25">
      <c r="A230" t="s">
        <v>158</v>
      </c>
      <c r="B230" s="11">
        <v>200000</v>
      </c>
    </row>
    <row r="231" spans="1:2" x14ac:dyDescent="0.25">
      <c r="A231" t="s">
        <v>159</v>
      </c>
      <c r="B231" s="11">
        <v>300000</v>
      </c>
    </row>
    <row r="232" spans="1:2" x14ac:dyDescent="0.25">
      <c r="A232" t="s">
        <v>157</v>
      </c>
      <c r="B232" s="11">
        <v>100000</v>
      </c>
    </row>
    <row r="233" spans="1:2" x14ac:dyDescent="0.25">
      <c r="A233" t="s">
        <v>158</v>
      </c>
      <c r="B233" s="11">
        <v>200000</v>
      </c>
    </row>
    <row r="234" spans="1:2" x14ac:dyDescent="0.25">
      <c r="A234" t="s">
        <v>159</v>
      </c>
      <c r="B234" s="11">
        <v>300000</v>
      </c>
    </row>
    <row r="235" spans="1:2" x14ac:dyDescent="0.25">
      <c r="A235" t="s">
        <v>157</v>
      </c>
      <c r="B235" s="11">
        <v>100000</v>
      </c>
    </row>
    <row r="236" spans="1:2" x14ac:dyDescent="0.25">
      <c r="A236" t="s">
        <v>158</v>
      </c>
      <c r="B236" s="11">
        <v>200000</v>
      </c>
    </row>
    <row r="237" spans="1:2" x14ac:dyDescent="0.25">
      <c r="A237" t="s">
        <v>159</v>
      </c>
      <c r="B237" s="11">
        <v>300000</v>
      </c>
    </row>
    <row r="238" spans="1:2" x14ac:dyDescent="0.25">
      <c r="A238" t="s">
        <v>157</v>
      </c>
      <c r="B238" s="11">
        <v>100000</v>
      </c>
    </row>
    <row r="239" spans="1:2" x14ac:dyDescent="0.25">
      <c r="A239" t="s">
        <v>158</v>
      </c>
      <c r="B239" s="11">
        <v>200000</v>
      </c>
    </row>
    <row r="240" spans="1:2" x14ac:dyDescent="0.25">
      <c r="A240" t="s">
        <v>159</v>
      </c>
      <c r="B240" s="11">
        <v>300000</v>
      </c>
    </row>
    <row r="241" spans="1:2" x14ac:dyDescent="0.25">
      <c r="A241" t="s">
        <v>157</v>
      </c>
      <c r="B241" s="11">
        <v>100000</v>
      </c>
    </row>
    <row r="242" spans="1:2" x14ac:dyDescent="0.25">
      <c r="A242" t="s">
        <v>158</v>
      </c>
      <c r="B242" s="11">
        <v>200000</v>
      </c>
    </row>
    <row r="243" spans="1:2" x14ac:dyDescent="0.25">
      <c r="A243" t="s">
        <v>159</v>
      </c>
      <c r="B243" s="11">
        <v>300000</v>
      </c>
    </row>
    <row r="244" spans="1:2" x14ac:dyDescent="0.25">
      <c r="A244" t="s">
        <v>157</v>
      </c>
      <c r="B244" s="11">
        <v>100000</v>
      </c>
    </row>
    <row r="245" spans="1:2" x14ac:dyDescent="0.25">
      <c r="A245" t="s">
        <v>158</v>
      </c>
      <c r="B245" s="11">
        <v>200000</v>
      </c>
    </row>
    <row r="246" spans="1:2" x14ac:dyDescent="0.25">
      <c r="A246" t="s">
        <v>159</v>
      </c>
      <c r="B246" s="11">
        <v>300000</v>
      </c>
    </row>
    <row r="247" spans="1:2" x14ac:dyDescent="0.25">
      <c r="A247" t="s">
        <v>157</v>
      </c>
      <c r="B247" s="11">
        <v>100000</v>
      </c>
    </row>
    <row r="248" spans="1:2" x14ac:dyDescent="0.25">
      <c r="A248" t="s">
        <v>158</v>
      </c>
      <c r="B248" s="11">
        <v>200000</v>
      </c>
    </row>
    <row r="249" spans="1:2" x14ac:dyDescent="0.25">
      <c r="A249" t="s">
        <v>159</v>
      </c>
      <c r="B249" s="11">
        <v>300000</v>
      </c>
    </row>
    <row r="250" spans="1:2" x14ac:dyDescent="0.25">
      <c r="A250" t="s">
        <v>157</v>
      </c>
      <c r="B250" s="11">
        <v>100000</v>
      </c>
    </row>
    <row r="251" spans="1:2" x14ac:dyDescent="0.25">
      <c r="A251" t="s">
        <v>158</v>
      </c>
      <c r="B251" s="11">
        <v>200000</v>
      </c>
    </row>
    <row r="252" spans="1:2" x14ac:dyDescent="0.25">
      <c r="A252" t="s">
        <v>159</v>
      </c>
      <c r="B252" s="11">
        <v>300000</v>
      </c>
    </row>
    <row r="253" spans="1:2" x14ac:dyDescent="0.25">
      <c r="A253" t="s">
        <v>157</v>
      </c>
      <c r="B253" s="11">
        <v>100000</v>
      </c>
    </row>
    <row r="254" spans="1:2" x14ac:dyDescent="0.25">
      <c r="A254" t="s">
        <v>158</v>
      </c>
      <c r="B254" s="11">
        <v>200000</v>
      </c>
    </row>
    <row r="255" spans="1:2" x14ac:dyDescent="0.25">
      <c r="A255" t="s">
        <v>159</v>
      </c>
      <c r="B255" s="11">
        <v>300000</v>
      </c>
    </row>
    <row r="256" spans="1:2" x14ac:dyDescent="0.25">
      <c r="A256" t="s">
        <v>157</v>
      </c>
      <c r="B256" s="11">
        <v>100000</v>
      </c>
    </row>
    <row r="257" spans="1:2" x14ac:dyDescent="0.25">
      <c r="A257" t="s">
        <v>158</v>
      </c>
      <c r="B257" s="11">
        <v>200000</v>
      </c>
    </row>
    <row r="258" spans="1:2" x14ac:dyDescent="0.25">
      <c r="A258" t="s">
        <v>159</v>
      </c>
      <c r="B258" s="11">
        <v>300000</v>
      </c>
    </row>
    <row r="259" spans="1:2" x14ac:dyDescent="0.25">
      <c r="A259" t="s">
        <v>157</v>
      </c>
      <c r="B259" s="11">
        <v>100000</v>
      </c>
    </row>
    <row r="260" spans="1:2" x14ac:dyDescent="0.25">
      <c r="A260" t="s">
        <v>158</v>
      </c>
      <c r="B260" s="11">
        <v>200000</v>
      </c>
    </row>
    <row r="261" spans="1:2" x14ac:dyDescent="0.25">
      <c r="A261" t="s">
        <v>159</v>
      </c>
      <c r="B261" s="11">
        <v>300000</v>
      </c>
    </row>
    <row r="262" spans="1:2" x14ac:dyDescent="0.25">
      <c r="A262" t="s">
        <v>157</v>
      </c>
      <c r="B262" s="11">
        <v>100000</v>
      </c>
    </row>
    <row r="263" spans="1:2" x14ac:dyDescent="0.25">
      <c r="A263" t="s">
        <v>158</v>
      </c>
      <c r="B263" s="11">
        <v>200000</v>
      </c>
    </row>
    <row r="264" spans="1:2" x14ac:dyDescent="0.25">
      <c r="A264" t="s">
        <v>159</v>
      </c>
      <c r="B264" s="11">
        <v>300000</v>
      </c>
    </row>
    <row r="265" spans="1:2" x14ac:dyDescent="0.25">
      <c r="A265" t="s">
        <v>157</v>
      </c>
      <c r="B265" s="11">
        <v>100000</v>
      </c>
    </row>
    <row r="266" spans="1:2" x14ac:dyDescent="0.25">
      <c r="A266" t="s">
        <v>158</v>
      </c>
      <c r="B266" s="11">
        <v>200000</v>
      </c>
    </row>
    <row r="267" spans="1:2" x14ac:dyDescent="0.25">
      <c r="A267" t="s">
        <v>159</v>
      </c>
      <c r="B267" s="11">
        <v>300000</v>
      </c>
    </row>
    <row r="268" spans="1:2" x14ac:dyDescent="0.25">
      <c r="A268" t="s">
        <v>157</v>
      </c>
      <c r="B268" s="11">
        <v>100000</v>
      </c>
    </row>
    <row r="269" spans="1:2" x14ac:dyDescent="0.25">
      <c r="A269" t="s">
        <v>158</v>
      </c>
      <c r="B269" s="11">
        <v>200000</v>
      </c>
    </row>
    <row r="270" spans="1:2" x14ac:dyDescent="0.25">
      <c r="A270" t="s">
        <v>159</v>
      </c>
      <c r="B270" s="11">
        <v>300000</v>
      </c>
    </row>
    <row r="271" spans="1:2" x14ac:dyDescent="0.25">
      <c r="A271" t="s">
        <v>157</v>
      </c>
      <c r="B271" s="11">
        <v>100000</v>
      </c>
    </row>
    <row r="272" spans="1:2" x14ac:dyDescent="0.25">
      <c r="A272" t="s">
        <v>158</v>
      </c>
      <c r="B272" s="11">
        <v>200000</v>
      </c>
    </row>
    <row r="273" spans="1:2" x14ac:dyDescent="0.25">
      <c r="A273" t="s">
        <v>159</v>
      </c>
      <c r="B273" s="11">
        <v>300000</v>
      </c>
    </row>
    <row r="274" spans="1:2" x14ac:dyDescent="0.25">
      <c r="A274" t="s">
        <v>157</v>
      </c>
      <c r="B274" s="11">
        <v>100000</v>
      </c>
    </row>
    <row r="275" spans="1:2" x14ac:dyDescent="0.25">
      <c r="A275" t="s">
        <v>158</v>
      </c>
      <c r="B275" s="11">
        <v>200000</v>
      </c>
    </row>
    <row r="276" spans="1:2" x14ac:dyDescent="0.25">
      <c r="A276" t="s">
        <v>159</v>
      </c>
      <c r="B276" s="11">
        <v>300000</v>
      </c>
    </row>
    <row r="277" spans="1:2" x14ac:dyDescent="0.25">
      <c r="A277" t="s">
        <v>157</v>
      </c>
      <c r="B277" s="11">
        <v>100000</v>
      </c>
    </row>
    <row r="278" spans="1:2" x14ac:dyDescent="0.25">
      <c r="A278" t="s">
        <v>158</v>
      </c>
      <c r="B278" s="11">
        <v>200000</v>
      </c>
    </row>
    <row r="279" spans="1:2" x14ac:dyDescent="0.25">
      <c r="A279" t="s">
        <v>159</v>
      </c>
      <c r="B279" s="11">
        <v>300000</v>
      </c>
    </row>
    <row r="280" spans="1:2" x14ac:dyDescent="0.25">
      <c r="A280" t="s">
        <v>157</v>
      </c>
      <c r="B280" s="11">
        <v>100000</v>
      </c>
    </row>
    <row r="281" spans="1:2" x14ac:dyDescent="0.25">
      <c r="A281" t="s">
        <v>158</v>
      </c>
      <c r="B281" s="11">
        <v>200000</v>
      </c>
    </row>
    <row r="282" spans="1:2" x14ac:dyDescent="0.25">
      <c r="A282" t="s">
        <v>159</v>
      </c>
      <c r="B282" s="11">
        <v>300000</v>
      </c>
    </row>
    <row r="283" spans="1:2" x14ac:dyDescent="0.25">
      <c r="A283" t="s">
        <v>157</v>
      </c>
      <c r="B283" s="11">
        <v>100000</v>
      </c>
    </row>
    <row r="284" spans="1:2" x14ac:dyDescent="0.25">
      <c r="A284" t="s">
        <v>158</v>
      </c>
      <c r="B284" s="11">
        <v>200000</v>
      </c>
    </row>
    <row r="285" spans="1:2" x14ac:dyDescent="0.25">
      <c r="A285" t="s">
        <v>159</v>
      </c>
      <c r="B285" s="11">
        <v>300000</v>
      </c>
    </row>
    <row r="286" spans="1:2" x14ac:dyDescent="0.25">
      <c r="A286" t="s">
        <v>157</v>
      </c>
      <c r="B286" s="11">
        <v>100000</v>
      </c>
    </row>
    <row r="287" spans="1:2" x14ac:dyDescent="0.25">
      <c r="A287" t="s">
        <v>158</v>
      </c>
      <c r="B287" s="11">
        <v>200000</v>
      </c>
    </row>
    <row r="288" spans="1:2" x14ac:dyDescent="0.25">
      <c r="A288" t="s">
        <v>159</v>
      </c>
      <c r="B288" s="11">
        <v>300000</v>
      </c>
    </row>
    <row r="289" spans="1:2" x14ac:dyDescent="0.25">
      <c r="A289" t="s">
        <v>157</v>
      </c>
      <c r="B289" s="11">
        <v>100000</v>
      </c>
    </row>
    <row r="290" spans="1:2" x14ac:dyDescent="0.25">
      <c r="A290" t="s">
        <v>158</v>
      </c>
      <c r="B290" s="11">
        <v>200000</v>
      </c>
    </row>
    <row r="291" spans="1:2" x14ac:dyDescent="0.25">
      <c r="A291" t="s">
        <v>159</v>
      </c>
      <c r="B291" s="11">
        <v>300000</v>
      </c>
    </row>
    <row r="292" spans="1:2" x14ac:dyDescent="0.25">
      <c r="A292" t="s">
        <v>157</v>
      </c>
      <c r="B292" s="11">
        <v>100000</v>
      </c>
    </row>
    <row r="293" spans="1:2" x14ac:dyDescent="0.25">
      <c r="A293" t="s">
        <v>158</v>
      </c>
      <c r="B293" s="11">
        <v>200000</v>
      </c>
    </row>
    <row r="294" spans="1:2" x14ac:dyDescent="0.25">
      <c r="A294" t="s">
        <v>159</v>
      </c>
      <c r="B294" s="11">
        <v>300000</v>
      </c>
    </row>
    <row r="295" spans="1:2" x14ac:dyDescent="0.25">
      <c r="A295" t="s">
        <v>157</v>
      </c>
      <c r="B295" s="11">
        <v>100000</v>
      </c>
    </row>
    <row r="296" spans="1:2" x14ac:dyDescent="0.25">
      <c r="A296" t="s">
        <v>158</v>
      </c>
      <c r="B296" s="11">
        <v>200000</v>
      </c>
    </row>
    <row r="297" spans="1:2" x14ac:dyDescent="0.25">
      <c r="A297" t="s">
        <v>159</v>
      </c>
      <c r="B297" s="11">
        <v>300000</v>
      </c>
    </row>
    <row r="298" spans="1:2" x14ac:dyDescent="0.25">
      <c r="A298" t="s">
        <v>157</v>
      </c>
      <c r="B298" s="11">
        <v>100000</v>
      </c>
    </row>
    <row r="299" spans="1:2" x14ac:dyDescent="0.25">
      <c r="A299" t="s">
        <v>158</v>
      </c>
      <c r="B299" s="11">
        <v>200000</v>
      </c>
    </row>
    <row r="300" spans="1:2" x14ac:dyDescent="0.25">
      <c r="A300" t="s">
        <v>159</v>
      </c>
      <c r="B300" s="11">
        <v>300000</v>
      </c>
    </row>
    <row r="301" spans="1:2" x14ac:dyDescent="0.25">
      <c r="A301" t="s">
        <v>157</v>
      </c>
      <c r="B301" s="11">
        <v>100000</v>
      </c>
    </row>
    <row r="302" spans="1:2" x14ac:dyDescent="0.25">
      <c r="A302" t="s">
        <v>158</v>
      </c>
      <c r="B302" s="11">
        <v>200000</v>
      </c>
    </row>
    <row r="303" spans="1:2" x14ac:dyDescent="0.25">
      <c r="A303" t="s">
        <v>159</v>
      </c>
      <c r="B303" s="11">
        <v>300000</v>
      </c>
    </row>
    <row r="304" spans="1:2" x14ac:dyDescent="0.25">
      <c r="A304" t="s">
        <v>157</v>
      </c>
      <c r="B304" s="11">
        <v>100000</v>
      </c>
    </row>
    <row r="305" spans="1:2" x14ac:dyDescent="0.25">
      <c r="A305" t="s">
        <v>158</v>
      </c>
      <c r="B305" s="11">
        <v>200000</v>
      </c>
    </row>
    <row r="306" spans="1:2" x14ac:dyDescent="0.25">
      <c r="A306" t="s">
        <v>159</v>
      </c>
      <c r="B306" s="11">
        <v>300000</v>
      </c>
    </row>
    <row r="307" spans="1:2" x14ac:dyDescent="0.25">
      <c r="A307" t="s">
        <v>157</v>
      </c>
      <c r="B307" s="11">
        <v>100000</v>
      </c>
    </row>
    <row r="308" spans="1:2" x14ac:dyDescent="0.25">
      <c r="A308" t="s">
        <v>158</v>
      </c>
      <c r="B308" s="11">
        <v>200000</v>
      </c>
    </row>
    <row r="309" spans="1:2" x14ac:dyDescent="0.25">
      <c r="A309" t="s">
        <v>159</v>
      </c>
      <c r="B309" s="11">
        <v>300000</v>
      </c>
    </row>
    <row r="310" spans="1:2" x14ac:dyDescent="0.25">
      <c r="A310" t="s">
        <v>157</v>
      </c>
      <c r="B310" s="11">
        <v>100000</v>
      </c>
    </row>
    <row r="311" spans="1:2" x14ac:dyDescent="0.25">
      <c r="A311" t="s">
        <v>158</v>
      </c>
      <c r="B311" s="11">
        <v>200000</v>
      </c>
    </row>
    <row r="312" spans="1:2" x14ac:dyDescent="0.25">
      <c r="A312" t="s">
        <v>159</v>
      </c>
      <c r="B312" s="11">
        <v>300000</v>
      </c>
    </row>
    <row r="313" spans="1:2" x14ac:dyDescent="0.25">
      <c r="A313" t="s">
        <v>157</v>
      </c>
      <c r="B313" s="11">
        <v>100000</v>
      </c>
    </row>
    <row r="314" spans="1:2" x14ac:dyDescent="0.25">
      <c r="A314" t="s">
        <v>158</v>
      </c>
      <c r="B314" s="11">
        <v>200000</v>
      </c>
    </row>
    <row r="315" spans="1:2" x14ac:dyDescent="0.25">
      <c r="A315" t="s">
        <v>159</v>
      </c>
      <c r="B315" s="11">
        <v>300000</v>
      </c>
    </row>
    <row r="316" spans="1:2" x14ac:dyDescent="0.25">
      <c r="A316" t="s">
        <v>157</v>
      </c>
      <c r="B316" s="11">
        <v>100000</v>
      </c>
    </row>
    <row r="317" spans="1:2" x14ac:dyDescent="0.25">
      <c r="A317" t="s">
        <v>158</v>
      </c>
      <c r="B317" s="11">
        <v>200000</v>
      </c>
    </row>
    <row r="318" spans="1:2" x14ac:dyDescent="0.25">
      <c r="A318" t="s">
        <v>159</v>
      </c>
      <c r="B318" s="11">
        <v>300000</v>
      </c>
    </row>
    <row r="319" spans="1:2" x14ac:dyDescent="0.25">
      <c r="A319" t="s">
        <v>157</v>
      </c>
      <c r="B319" s="11">
        <v>100000</v>
      </c>
    </row>
    <row r="320" spans="1:2" x14ac:dyDescent="0.25">
      <c r="A320" t="s">
        <v>158</v>
      </c>
      <c r="B320" s="11">
        <v>200000</v>
      </c>
    </row>
    <row r="321" spans="1:2" x14ac:dyDescent="0.25">
      <c r="A321" t="s">
        <v>159</v>
      </c>
      <c r="B321" s="11">
        <v>300000</v>
      </c>
    </row>
    <row r="322" spans="1:2" x14ac:dyDescent="0.25">
      <c r="A322" t="s">
        <v>157</v>
      </c>
      <c r="B322" s="11">
        <v>100000</v>
      </c>
    </row>
    <row r="323" spans="1:2" x14ac:dyDescent="0.25">
      <c r="A323" t="s">
        <v>158</v>
      </c>
      <c r="B323" s="11">
        <v>200000</v>
      </c>
    </row>
    <row r="324" spans="1:2" x14ac:dyDescent="0.25">
      <c r="A324" t="s">
        <v>159</v>
      </c>
      <c r="B324" s="11">
        <v>300000</v>
      </c>
    </row>
    <row r="325" spans="1:2" x14ac:dyDescent="0.25">
      <c r="A325" t="s">
        <v>157</v>
      </c>
      <c r="B325" s="11">
        <v>100000</v>
      </c>
    </row>
    <row r="326" spans="1:2" x14ac:dyDescent="0.25">
      <c r="A326" t="s">
        <v>158</v>
      </c>
      <c r="B326" s="11">
        <v>200000</v>
      </c>
    </row>
    <row r="327" spans="1:2" x14ac:dyDescent="0.25">
      <c r="A327" t="s">
        <v>159</v>
      </c>
      <c r="B327" s="11">
        <v>300000</v>
      </c>
    </row>
    <row r="328" spans="1:2" x14ac:dyDescent="0.25">
      <c r="A328" t="s">
        <v>157</v>
      </c>
      <c r="B328" s="11">
        <v>100000</v>
      </c>
    </row>
    <row r="329" spans="1:2" x14ac:dyDescent="0.25">
      <c r="A329" t="s">
        <v>158</v>
      </c>
      <c r="B329" s="11">
        <v>200000</v>
      </c>
    </row>
    <row r="330" spans="1:2" x14ac:dyDescent="0.25">
      <c r="A330" t="s">
        <v>159</v>
      </c>
      <c r="B330" s="11">
        <v>300000</v>
      </c>
    </row>
    <row r="331" spans="1:2" x14ac:dyDescent="0.25">
      <c r="A331" t="s">
        <v>157</v>
      </c>
      <c r="B331" s="11">
        <v>100000</v>
      </c>
    </row>
    <row r="332" spans="1:2" x14ac:dyDescent="0.25">
      <c r="A332" t="s">
        <v>158</v>
      </c>
      <c r="B332" s="11">
        <v>200000</v>
      </c>
    </row>
    <row r="333" spans="1:2" x14ac:dyDescent="0.25">
      <c r="A333" t="s">
        <v>159</v>
      </c>
      <c r="B333" s="11">
        <v>300000</v>
      </c>
    </row>
    <row r="334" spans="1:2" x14ac:dyDescent="0.25">
      <c r="A334" t="s">
        <v>157</v>
      </c>
      <c r="B334" s="11">
        <v>100000</v>
      </c>
    </row>
    <row r="335" spans="1:2" x14ac:dyDescent="0.25">
      <c r="A335" t="s">
        <v>158</v>
      </c>
      <c r="B335" s="11">
        <v>200000</v>
      </c>
    </row>
    <row r="336" spans="1:2" x14ac:dyDescent="0.25">
      <c r="A336" t="s">
        <v>159</v>
      </c>
      <c r="B336" s="11">
        <v>300000</v>
      </c>
    </row>
    <row r="337" spans="1:2" x14ac:dyDescent="0.25">
      <c r="A337" t="s">
        <v>157</v>
      </c>
      <c r="B337" s="11">
        <v>100000</v>
      </c>
    </row>
    <row r="338" spans="1:2" x14ac:dyDescent="0.25">
      <c r="A338" t="s">
        <v>158</v>
      </c>
      <c r="B338" s="11">
        <v>200000</v>
      </c>
    </row>
    <row r="339" spans="1:2" x14ac:dyDescent="0.25">
      <c r="A339" t="s">
        <v>159</v>
      </c>
      <c r="B339" s="11">
        <v>300000</v>
      </c>
    </row>
    <row r="340" spans="1:2" x14ac:dyDescent="0.25">
      <c r="A340" t="s">
        <v>157</v>
      </c>
      <c r="B340" s="11">
        <v>100000</v>
      </c>
    </row>
    <row r="341" spans="1:2" x14ac:dyDescent="0.25">
      <c r="A341" t="s">
        <v>158</v>
      </c>
      <c r="B341" s="11">
        <v>200000</v>
      </c>
    </row>
    <row r="342" spans="1:2" x14ac:dyDescent="0.25">
      <c r="A342" t="s">
        <v>159</v>
      </c>
      <c r="B342" s="11">
        <v>300000</v>
      </c>
    </row>
    <row r="343" spans="1:2" x14ac:dyDescent="0.25">
      <c r="A343" t="s">
        <v>157</v>
      </c>
      <c r="B343" s="11">
        <v>100000</v>
      </c>
    </row>
    <row r="344" spans="1:2" x14ac:dyDescent="0.25">
      <c r="A344" t="s">
        <v>158</v>
      </c>
      <c r="B344" s="11">
        <v>200000</v>
      </c>
    </row>
    <row r="345" spans="1:2" x14ac:dyDescent="0.25">
      <c r="A345" t="s">
        <v>159</v>
      </c>
      <c r="B345" s="11">
        <v>300000</v>
      </c>
    </row>
    <row r="346" spans="1:2" x14ac:dyDescent="0.25">
      <c r="A346" t="s">
        <v>157</v>
      </c>
      <c r="B346" s="11">
        <v>100000</v>
      </c>
    </row>
    <row r="347" spans="1:2" x14ac:dyDescent="0.25">
      <c r="A347" t="s">
        <v>158</v>
      </c>
      <c r="B347" s="11">
        <v>200000</v>
      </c>
    </row>
    <row r="348" spans="1:2" x14ac:dyDescent="0.25">
      <c r="A348" t="s">
        <v>159</v>
      </c>
      <c r="B348" s="11">
        <v>300000</v>
      </c>
    </row>
    <row r="349" spans="1:2" x14ac:dyDescent="0.25">
      <c r="A349" t="s">
        <v>157</v>
      </c>
      <c r="B349" s="11">
        <v>100000</v>
      </c>
    </row>
    <row r="350" spans="1:2" x14ac:dyDescent="0.25">
      <c r="A350" t="s">
        <v>158</v>
      </c>
      <c r="B350" s="11">
        <v>200000</v>
      </c>
    </row>
    <row r="351" spans="1:2" x14ac:dyDescent="0.25">
      <c r="A351" t="s">
        <v>159</v>
      </c>
      <c r="B351" s="11">
        <v>300000</v>
      </c>
    </row>
    <row r="352" spans="1:2" x14ac:dyDescent="0.25">
      <c r="A352" t="s">
        <v>157</v>
      </c>
      <c r="B352" s="11">
        <v>100000</v>
      </c>
    </row>
    <row r="353" spans="1:2" x14ac:dyDescent="0.25">
      <c r="A353" t="s">
        <v>158</v>
      </c>
      <c r="B353" s="11">
        <v>200000</v>
      </c>
    </row>
    <row r="354" spans="1:2" x14ac:dyDescent="0.25">
      <c r="A354" t="s">
        <v>159</v>
      </c>
      <c r="B354" s="11">
        <v>300000</v>
      </c>
    </row>
    <row r="355" spans="1:2" x14ac:dyDescent="0.25">
      <c r="A355" t="s">
        <v>157</v>
      </c>
      <c r="B355" s="11">
        <v>100000</v>
      </c>
    </row>
    <row r="356" spans="1:2" x14ac:dyDescent="0.25">
      <c r="A356" t="s">
        <v>158</v>
      </c>
      <c r="B356" s="11">
        <v>200000</v>
      </c>
    </row>
    <row r="357" spans="1:2" x14ac:dyDescent="0.25">
      <c r="A357" t="s">
        <v>159</v>
      </c>
      <c r="B357" s="11">
        <v>300000</v>
      </c>
    </row>
    <row r="358" spans="1:2" x14ac:dyDescent="0.25">
      <c r="A358" t="s">
        <v>157</v>
      </c>
      <c r="B358" s="11">
        <v>100000</v>
      </c>
    </row>
    <row r="359" spans="1:2" x14ac:dyDescent="0.25">
      <c r="A359" t="s">
        <v>158</v>
      </c>
      <c r="B359" s="11">
        <v>200000</v>
      </c>
    </row>
    <row r="360" spans="1:2" x14ac:dyDescent="0.25">
      <c r="A360" t="s">
        <v>159</v>
      </c>
      <c r="B360" s="11">
        <v>300000</v>
      </c>
    </row>
    <row r="361" spans="1:2" x14ac:dyDescent="0.25">
      <c r="A361" t="s">
        <v>157</v>
      </c>
      <c r="B361" s="11">
        <v>100000</v>
      </c>
    </row>
    <row r="362" spans="1:2" x14ac:dyDescent="0.25">
      <c r="A362" t="s">
        <v>158</v>
      </c>
      <c r="B362" s="11">
        <v>200000</v>
      </c>
    </row>
    <row r="363" spans="1:2" x14ac:dyDescent="0.25">
      <c r="A363" t="s">
        <v>159</v>
      </c>
      <c r="B363" s="11">
        <v>300000</v>
      </c>
    </row>
    <row r="364" spans="1:2" x14ac:dyDescent="0.25">
      <c r="A364" t="s">
        <v>157</v>
      </c>
      <c r="B364" s="11">
        <v>100000</v>
      </c>
    </row>
    <row r="365" spans="1:2" x14ac:dyDescent="0.25">
      <c r="A365" t="s">
        <v>158</v>
      </c>
      <c r="B365" s="11">
        <v>200000</v>
      </c>
    </row>
    <row r="366" spans="1:2" x14ac:dyDescent="0.25">
      <c r="A366" t="s">
        <v>159</v>
      </c>
      <c r="B366" s="11">
        <v>300000</v>
      </c>
    </row>
    <row r="367" spans="1:2" x14ac:dyDescent="0.25">
      <c r="A367" t="s">
        <v>157</v>
      </c>
      <c r="B367" s="11">
        <v>100000</v>
      </c>
    </row>
    <row r="368" spans="1:2" x14ac:dyDescent="0.25">
      <c r="A368" t="s">
        <v>158</v>
      </c>
      <c r="B368" s="11">
        <v>200000</v>
      </c>
    </row>
    <row r="369" spans="1:2" x14ac:dyDescent="0.25">
      <c r="A369" t="s">
        <v>159</v>
      </c>
      <c r="B369" s="11">
        <v>300000</v>
      </c>
    </row>
    <row r="370" spans="1:2" x14ac:dyDescent="0.25">
      <c r="A370" t="s">
        <v>157</v>
      </c>
      <c r="B370" s="11">
        <v>100000</v>
      </c>
    </row>
    <row r="371" spans="1:2" x14ac:dyDescent="0.25">
      <c r="A371" t="s">
        <v>158</v>
      </c>
      <c r="B371" s="11">
        <v>200000</v>
      </c>
    </row>
    <row r="372" spans="1:2" x14ac:dyDescent="0.25">
      <c r="A372" t="s">
        <v>159</v>
      </c>
      <c r="B372" s="11">
        <v>300000</v>
      </c>
    </row>
    <row r="373" spans="1:2" x14ac:dyDescent="0.25">
      <c r="A373" t="s">
        <v>157</v>
      </c>
      <c r="B373" s="11">
        <v>100000</v>
      </c>
    </row>
    <row r="374" spans="1:2" x14ac:dyDescent="0.25">
      <c r="A374" t="s">
        <v>158</v>
      </c>
      <c r="B374" s="11">
        <v>200000</v>
      </c>
    </row>
    <row r="375" spans="1:2" x14ac:dyDescent="0.25">
      <c r="A375" t="s">
        <v>159</v>
      </c>
      <c r="B375" s="11">
        <v>300000</v>
      </c>
    </row>
    <row r="376" spans="1:2" x14ac:dyDescent="0.25">
      <c r="A376" t="s">
        <v>157</v>
      </c>
      <c r="B376" s="11">
        <v>100000</v>
      </c>
    </row>
    <row r="377" spans="1:2" x14ac:dyDescent="0.25">
      <c r="A377" t="s">
        <v>158</v>
      </c>
      <c r="B377" s="11">
        <v>200000</v>
      </c>
    </row>
    <row r="378" spans="1:2" x14ac:dyDescent="0.25">
      <c r="A378" t="s">
        <v>159</v>
      </c>
      <c r="B378" s="11">
        <v>300000</v>
      </c>
    </row>
    <row r="379" spans="1:2" x14ac:dyDescent="0.25">
      <c r="A379" t="s">
        <v>157</v>
      </c>
      <c r="B379" s="11">
        <v>100000</v>
      </c>
    </row>
    <row r="380" spans="1:2" x14ac:dyDescent="0.25">
      <c r="A380" t="s">
        <v>158</v>
      </c>
      <c r="B380" s="11">
        <v>200000</v>
      </c>
    </row>
    <row r="381" spans="1:2" x14ac:dyDescent="0.25">
      <c r="A381" t="s">
        <v>159</v>
      </c>
      <c r="B381" s="11">
        <v>300000</v>
      </c>
    </row>
    <row r="382" spans="1:2" x14ac:dyDescent="0.25">
      <c r="A382" t="s">
        <v>157</v>
      </c>
      <c r="B382" s="11">
        <v>100000</v>
      </c>
    </row>
    <row r="383" spans="1:2" x14ac:dyDescent="0.25">
      <c r="A383" t="s">
        <v>158</v>
      </c>
      <c r="B383" s="11">
        <v>200000</v>
      </c>
    </row>
    <row r="384" spans="1:2" x14ac:dyDescent="0.25">
      <c r="A384" t="s">
        <v>159</v>
      </c>
      <c r="B384" s="11">
        <v>300000</v>
      </c>
    </row>
    <row r="385" spans="1:2" x14ac:dyDescent="0.25">
      <c r="A385" t="s">
        <v>157</v>
      </c>
      <c r="B385" s="11">
        <v>100000</v>
      </c>
    </row>
    <row r="386" spans="1:2" x14ac:dyDescent="0.25">
      <c r="A386" t="s">
        <v>158</v>
      </c>
      <c r="B386" s="11">
        <v>200000</v>
      </c>
    </row>
    <row r="387" spans="1:2" x14ac:dyDescent="0.25">
      <c r="A387" t="s">
        <v>159</v>
      </c>
      <c r="B387" s="11">
        <v>300000</v>
      </c>
    </row>
    <row r="388" spans="1:2" x14ac:dyDescent="0.25">
      <c r="A388" t="s">
        <v>157</v>
      </c>
      <c r="B388" s="11">
        <v>100000</v>
      </c>
    </row>
    <row r="389" spans="1:2" x14ac:dyDescent="0.25">
      <c r="A389" t="s">
        <v>158</v>
      </c>
      <c r="B389" s="11">
        <v>200000</v>
      </c>
    </row>
    <row r="390" spans="1:2" x14ac:dyDescent="0.25">
      <c r="A390" t="s">
        <v>159</v>
      </c>
      <c r="B390" s="11">
        <v>300000</v>
      </c>
    </row>
    <row r="391" spans="1:2" x14ac:dyDescent="0.25">
      <c r="A391" t="s">
        <v>157</v>
      </c>
      <c r="B391" s="11">
        <v>100000</v>
      </c>
    </row>
    <row r="392" spans="1:2" x14ac:dyDescent="0.25">
      <c r="A392" t="s">
        <v>158</v>
      </c>
      <c r="B392" s="11">
        <v>200000</v>
      </c>
    </row>
    <row r="393" spans="1:2" x14ac:dyDescent="0.25">
      <c r="A393" t="s">
        <v>159</v>
      </c>
      <c r="B393" s="11">
        <v>300000</v>
      </c>
    </row>
    <row r="394" spans="1:2" x14ac:dyDescent="0.25">
      <c r="A394" t="s">
        <v>157</v>
      </c>
      <c r="B394" s="11">
        <v>100000</v>
      </c>
    </row>
    <row r="395" spans="1:2" x14ac:dyDescent="0.25">
      <c r="A395" t="s">
        <v>158</v>
      </c>
      <c r="B395" s="11">
        <v>200000</v>
      </c>
    </row>
    <row r="396" spans="1:2" x14ac:dyDescent="0.25">
      <c r="A396" t="s">
        <v>159</v>
      </c>
      <c r="B396" s="11">
        <v>300000</v>
      </c>
    </row>
    <row r="397" spans="1:2" x14ac:dyDescent="0.25">
      <c r="A397" t="s">
        <v>157</v>
      </c>
      <c r="B397" s="11">
        <v>100000</v>
      </c>
    </row>
    <row r="398" spans="1:2" x14ac:dyDescent="0.25">
      <c r="A398" t="s">
        <v>158</v>
      </c>
      <c r="B398" s="11">
        <v>200000</v>
      </c>
    </row>
    <row r="399" spans="1:2" x14ac:dyDescent="0.25">
      <c r="A399" t="s">
        <v>159</v>
      </c>
      <c r="B399" s="11">
        <v>300000</v>
      </c>
    </row>
    <row r="400" spans="1:2" x14ac:dyDescent="0.25">
      <c r="A400" t="s">
        <v>157</v>
      </c>
      <c r="B400" s="11">
        <v>100000</v>
      </c>
    </row>
    <row r="401" spans="1:2" x14ac:dyDescent="0.25">
      <c r="A401" t="s">
        <v>158</v>
      </c>
      <c r="B401" s="11">
        <v>200000</v>
      </c>
    </row>
    <row r="402" spans="1:2" x14ac:dyDescent="0.25">
      <c r="A402" t="s">
        <v>159</v>
      </c>
      <c r="B402" s="11">
        <v>300000</v>
      </c>
    </row>
    <row r="403" spans="1:2" x14ac:dyDescent="0.25">
      <c r="A403" t="s">
        <v>157</v>
      </c>
      <c r="B403" s="11">
        <v>100000</v>
      </c>
    </row>
    <row r="404" spans="1:2" x14ac:dyDescent="0.25">
      <c r="A404" t="s">
        <v>158</v>
      </c>
      <c r="B404" s="11">
        <v>200000</v>
      </c>
    </row>
    <row r="405" spans="1:2" x14ac:dyDescent="0.25">
      <c r="A405" t="s">
        <v>159</v>
      </c>
      <c r="B405" s="11">
        <v>300000</v>
      </c>
    </row>
    <row r="406" spans="1:2" x14ac:dyDescent="0.25">
      <c r="A406" t="s">
        <v>157</v>
      </c>
      <c r="B406" s="11">
        <v>100000</v>
      </c>
    </row>
    <row r="407" spans="1:2" x14ac:dyDescent="0.25">
      <c r="A407" t="s">
        <v>158</v>
      </c>
      <c r="B407" s="11">
        <v>200000</v>
      </c>
    </row>
    <row r="408" spans="1:2" x14ac:dyDescent="0.25">
      <c r="A408" t="s">
        <v>159</v>
      </c>
      <c r="B408" s="11">
        <v>300000</v>
      </c>
    </row>
    <row r="409" spans="1:2" x14ac:dyDescent="0.25">
      <c r="A409" t="s">
        <v>157</v>
      </c>
      <c r="B409" s="11">
        <v>100000</v>
      </c>
    </row>
    <row r="410" spans="1:2" x14ac:dyDescent="0.25">
      <c r="A410" t="s">
        <v>158</v>
      </c>
      <c r="B410" s="11">
        <v>200000</v>
      </c>
    </row>
    <row r="411" spans="1:2" x14ac:dyDescent="0.25">
      <c r="A411" t="s">
        <v>159</v>
      </c>
      <c r="B411" s="11">
        <v>300000</v>
      </c>
    </row>
    <row r="412" spans="1:2" x14ac:dyDescent="0.25">
      <c r="A412" t="s">
        <v>157</v>
      </c>
      <c r="B412" s="11">
        <v>100000</v>
      </c>
    </row>
    <row r="413" spans="1:2" x14ac:dyDescent="0.25">
      <c r="A413" t="s">
        <v>158</v>
      </c>
      <c r="B413" s="11">
        <v>200000</v>
      </c>
    </row>
    <row r="414" spans="1:2" x14ac:dyDescent="0.25">
      <c r="A414" t="s">
        <v>159</v>
      </c>
      <c r="B414" s="11">
        <v>300000</v>
      </c>
    </row>
    <row r="415" spans="1:2" x14ac:dyDescent="0.25">
      <c r="A415" t="s">
        <v>157</v>
      </c>
      <c r="B415" s="11">
        <v>100000</v>
      </c>
    </row>
    <row r="416" spans="1:2" x14ac:dyDescent="0.25">
      <c r="A416" t="s">
        <v>158</v>
      </c>
      <c r="B416" s="11">
        <v>200000</v>
      </c>
    </row>
    <row r="417" spans="1:2" x14ac:dyDescent="0.25">
      <c r="A417" t="s">
        <v>159</v>
      </c>
      <c r="B417" s="11">
        <v>300000</v>
      </c>
    </row>
    <row r="418" spans="1:2" x14ac:dyDescent="0.25">
      <c r="A418" t="s">
        <v>157</v>
      </c>
      <c r="B418" s="11">
        <v>100000</v>
      </c>
    </row>
    <row r="419" spans="1:2" x14ac:dyDescent="0.25">
      <c r="A419" t="s">
        <v>158</v>
      </c>
      <c r="B419" s="11">
        <v>200000</v>
      </c>
    </row>
    <row r="420" spans="1:2" x14ac:dyDescent="0.25">
      <c r="A420" t="s">
        <v>159</v>
      </c>
      <c r="B420" s="11">
        <v>300000</v>
      </c>
    </row>
    <row r="421" spans="1:2" x14ac:dyDescent="0.25">
      <c r="A421" t="s">
        <v>157</v>
      </c>
      <c r="B421" s="11">
        <v>100000</v>
      </c>
    </row>
    <row r="422" spans="1:2" x14ac:dyDescent="0.25">
      <c r="A422" t="s">
        <v>158</v>
      </c>
      <c r="B422" s="11">
        <v>200000</v>
      </c>
    </row>
    <row r="423" spans="1:2" x14ac:dyDescent="0.25">
      <c r="A423" t="s">
        <v>159</v>
      </c>
      <c r="B423" s="11">
        <v>300000</v>
      </c>
    </row>
    <row r="424" spans="1:2" x14ac:dyDescent="0.25">
      <c r="A424" t="s">
        <v>157</v>
      </c>
      <c r="B424" s="11">
        <v>100000</v>
      </c>
    </row>
    <row r="425" spans="1:2" x14ac:dyDescent="0.25">
      <c r="A425" t="s">
        <v>158</v>
      </c>
      <c r="B425" s="11">
        <v>200000</v>
      </c>
    </row>
    <row r="426" spans="1:2" x14ac:dyDescent="0.25">
      <c r="A426" t="s">
        <v>159</v>
      </c>
      <c r="B426" s="11">
        <v>300000</v>
      </c>
    </row>
    <row r="427" spans="1:2" x14ac:dyDescent="0.25">
      <c r="A427" t="s">
        <v>157</v>
      </c>
      <c r="B427" s="11">
        <v>100000</v>
      </c>
    </row>
    <row r="428" spans="1:2" x14ac:dyDescent="0.25">
      <c r="A428" t="s">
        <v>158</v>
      </c>
      <c r="B428" s="11">
        <v>200000</v>
      </c>
    </row>
    <row r="429" spans="1:2" x14ac:dyDescent="0.25">
      <c r="A429" t="s">
        <v>159</v>
      </c>
      <c r="B429" s="11">
        <v>300000</v>
      </c>
    </row>
    <row r="430" spans="1:2" x14ac:dyDescent="0.25">
      <c r="A430" t="s">
        <v>157</v>
      </c>
      <c r="B430" s="11">
        <v>100000</v>
      </c>
    </row>
    <row r="431" spans="1:2" x14ac:dyDescent="0.25">
      <c r="A431" t="s">
        <v>158</v>
      </c>
      <c r="B431" s="11">
        <v>200000</v>
      </c>
    </row>
    <row r="432" spans="1:2" x14ac:dyDescent="0.25">
      <c r="A432" t="s">
        <v>159</v>
      </c>
      <c r="B432" s="11">
        <v>300000</v>
      </c>
    </row>
    <row r="433" spans="1:2" x14ac:dyDescent="0.25">
      <c r="A433" t="s">
        <v>157</v>
      </c>
      <c r="B433" s="11">
        <v>100000</v>
      </c>
    </row>
    <row r="434" spans="1:2" x14ac:dyDescent="0.25">
      <c r="A434" t="s">
        <v>158</v>
      </c>
      <c r="B434" s="11">
        <v>200000</v>
      </c>
    </row>
    <row r="435" spans="1:2" x14ac:dyDescent="0.25">
      <c r="A435" t="s">
        <v>159</v>
      </c>
      <c r="B435" s="11">
        <v>300000</v>
      </c>
    </row>
    <row r="436" spans="1:2" x14ac:dyDescent="0.25">
      <c r="A436" t="s">
        <v>157</v>
      </c>
      <c r="B436" s="11">
        <v>100000</v>
      </c>
    </row>
    <row r="437" spans="1:2" x14ac:dyDescent="0.25">
      <c r="A437" t="s">
        <v>158</v>
      </c>
      <c r="B437" s="11">
        <v>200000</v>
      </c>
    </row>
    <row r="438" spans="1:2" x14ac:dyDescent="0.25">
      <c r="A438" t="s">
        <v>159</v>
      </c>
      <c r="B438" s="11">
        <v>300000</v>
      </c>
    </row>
    <row r="439" spans="1:2" x14ac:dyDescent="0.25">
      <c r="A439" t="s">
        <v>157</v>
      </c>
      <c r="B439" s="11">
        <v>100000</v>
      </c>
    </row>
    <row r="440" spans="1:2" x14ac:dyDescent="0.25">
      <c r="A440" t="s">
        <v>158</v>
      </c>
      <c r="B440" s="11">
        <v>200000</v>
      </c>
    </row>
    <row r="441" spans="1:2" x14ac:dyDescent="0.25">
      <c r="A441" t="s">
        <v>159</v>
      </c>
      <c r="B441" s="11">
        <v>300000</v>
      </c>
    </row>
    <row r="442" spans="1:2" x14ac:dyDescent="0.25">
      <c r="A442" t="s">
        <v>157</v>
      </c>
      <c r="B442" s="11">
        <v>100000</v>
      </c>
    </row>
    <row r="443" spans="1:2" x14ac:dyDescent="0.25">
      <c r="A443" t="s">
        <v>158</v>
      </c>
      <c r="B443" s="11">
        <v>200000</v>
      </c>
    </row>
    <row r="444" spans="1:2" x14ac:dyDescent="0.25">
      <c r="A444" t="s">
        <v>159</v>
      </c>
      <c r="B444" s="11">
        <v>300000</v>
      </c>
    </row>
    <row r="445" spans="1:2" x14ac:dyDescent="0.25">
      <c r="A445" t="s">
        <v>157</v>
      </c>
      <c r="B445" s="11">
        <v>100000</v>
      </c>
    </row>
    <row r="446" spans="1:2" x14ac:dyDescent="0.25">
      <c r="A446" t="s">
        <v>158</v>
      </c>
      <c r="B446" s="11">
        <v>200000</v>
      </c>
    </row>
    <row r="447" spans="1:2" x14ac:dyDescent="0.25">
      <c r="A447" t="s">
        <v>159</v>
      </c>
      <c r="B447" s="11">
        <v>300000</v>
      </c>
    </row>
    <row r="448" spans="1:2" x14ac:dyDescent="0.25">
      <c r="A448" t="s">
        <v>157</v>
      </c>
      <c r="B448" s="11">
        <v>100000</v>
      </c>
    </row>
    <row r="449" spans="1:2" x14ac:dyDescent="0.25">
      <c r="A449" t="s">
        <v>158</v>
      </c>
      <c r="B449" s="11">
        <v>200000</v>
      </c>
    </row>
    <row r="450" spans="1:2" x14ac:dyDescent="0.25">
      <c r="A450" t="s">
        <v>159</v>
      </c>
      <c r="B450" s="11">
        <v>300000</v>
      </c>
    </row>
    <row r="451" spans="1:2" x14ac:dyDescent="0.25">
      <c r="A451" t="s">
        <v>157</v>
      </c>
      <c r="B451" s="11">
        <v>100000</v>
      </c>
    </row>
    <row r="452" spans="1:2" x14ac:dyDescent="0.25">
      <c r="A452" t="s">
        <v>158</v>
      </c>
      <c r="B452" s="11">
        <v>200000</v>
      </c>
    </row>
    <row r="453" spans="1:2" x14ac:dyDescent="0.25">
      <c r="A453" t="s">
        <v>159</v>
      </c>
      <c r="B453" s="11">
        <v>300000</v>
      </c>
    </row>
    <row r="454" spans="1:2" x14ac:dyDescent="0.25">
      <c r="A454" t="s">
        <v>157</v>
      </c>
      <c r="B454" s="11">
        <v>100000</v>
      </c>
    </row>
    <row r="455" spans="1:2" x14ac:dyDescent="0.25">
      <c r="A455" t="s">
        <v>158</v>
      </c>
      <c r="B455" s="11">
        <v>200000</v>
      </c>
    </row>
    <row r="456" spans="1:2" x14ac:dyDescent="0.25">
      <c r="A456" t="s">
        <v>159</v>
      </c>
      <c r="B456" s="11">
        <v>300000</v>
      </c>
    </row>
    <row r="457" spans="1:2" x14ac:dyDescent="0.25">
      <c r="A457" t="s">
        <v>157</v>
      </c>
      <c r="B457" s="11">
        <v>100000</v>
      </c>
    </row>
    <row r="458" spans="1:2" x14ac:dyDescent="0.25">
      <c r="A458" t="s">
        <v>158</v>
      </c>
      <c r="B458" s="11">
        <v>200000</v>
      </c>
    </row>
    <row r="459" spans="1:2" x14ac:dyDescent="0.25">
      <c r="A459" t="s">
        <v>159</v>
      </c>
      <c r="B459" s="11">
        <v>300000</v>
      </c>
    </row>
    <row r="460" spans="1:2" x14ac:dyDescent="0.25">
      <c r="A460" t="s">
        <v>157</v>
      </c>
      <c r="B460" s="11">
        <v>100000</v>
      </c>
    </row>
    <row r="461" spans="1:2" x14ac:dyDescent="0.25">
      <c r="A461" t="s">
        <v>158</v>
      </c>
      <c r="B461" s="11">
        <v>200000</v>
      </c>
    </row>
    <row r="462" spans="1:2" x14ac:dyDescent="0.25">
      <c r="A462" t="s">
        <v>159</v>
      </c>
      <c r="B462" s="11">
        <v>300000</v>
      </c>
    </row>
    <row r="463" spans="1:2" x14ac:dyDescent="0.25">
      <c r="A463" t="s">
        <v>157</v>
      </c>
      <c r="B463" s="11">
        <v>100000</v>
      </c>
    </row>
    <row r="464" spans="1:2" x14ac:dyDescent="0.25">
      <c r="A464" t="s">
        <v>158</v>
      </c>
      <c r="B464" s="11">
        <v>200000</v>
      </c>
    </row>
    <row r="465" spans="1:2" x14ac:dyDescent="0.25">
      <c r="A465" t="s">
        <v>159</v>
      </c>
      <c r="B465" s="11">
        <v>300000</v>
      </c>
    </row>
    <row r="466" spans="1:2" x14ac:dyDescent="0.25">
      <c r="A466" t="s">
        <v>157</v>
      </c>
      <c r="B466" s="11">
        <v>100000</v>
      </c>
    </row>
    <row r="467" spans="1:2" x14ac:dyDescent="0.25">
      <c r="A467" t="s">
        <v>158</v>
      </c>
      <c r="B467" s="11">
        <v>200000</v>
      </c>
    </row>
    <row r="468" spans="1:2" x14ac:dyDescent="0.25">
      <c r="A468" t="s">
        <v>159</v>
      </c>
      <c r="B468" s="11">
        <v>300000</v>
      </c>
    </row>
    <row r="469" spans="1:2" x14ac:dyDescent="0.25">
      <c r="A469" t="s">
        <v>157</v>
      </c>
      <c r="B469" s="11">
        <v>100000</v>
      </c>
    </row>
    <row r="470" spans="1:2" x14ac:dyDescent="0.25">
      <c r="A470" t="s">
        <v>158</v>
      </c>
      <c r="B470" s="11">
        <v>200000</v>
      </c>
    </row>
    <row r="471" spans="1:2" x14ac:dyDescent="0.25">
      <c r="A471" t="s">
        <v>159</v>
      </c>
      <c r="B471" s="11">
        <v>300000</v>
      </c>
    </row>
    <row r="472" spans="1:2" x14ac:dyDescent="0.25">
      <c r="A472" t="s">
        <v>157</v>
      </c>
      <c r="B472" s="11">
        <v>100000</v>
      </c>
    </row>
    <row r="473" spans="1:2" x14ac:dyDescent="0.25">
      <c r="A473" t="s">
        <v>158</v>
      </c>
      <c r="B473" s="11">
        <v>200000</v>
      </c>
    </row>
    <row r="474" spans="1:2" x14ac:dyDescent="0.25">
      <c r="A474" t="s">
        <v>159</v>
      </c>
      <c r="B474" s="11">
        <v>300000</v>
      </c>
    </row>
    <row r="475" spans="1:2" x14ac:dyDescent="0.25">
      <c r="A475" t="s">
        <v>157</v>
      </c>
      <c r="B475" s="11">
        <v>100000</v>
      </c>
    </row>
    <row r="476" spans="1:2" x14ac:dyDescent="0.25">
      <c r="A476" t="s">
        <v>158</v>
      </c>
      <c r="B476" s="11">
        <v>200000</v>
      </c>
    </row>
    <row r="477" spans="1:2" x14ac:dyDescent="0.25">
      <c r="A477" t="s">
        <v>159</v>
      </c>
      <c r="B477" s="11">
        <v>300000</v>
      </c>
    </row>
    <row r="478" spans="1:2" x14ac:dyDescent="0.25">
      <c r="A478" t="s">
        <v>157</v>
      </c>
      <c r="B478" s="11">
        <v>100000</v>
      </c>
    </row>
    <row r="479" spans="1:2" x14ac:dyDescent="0.25">
      <c r="A479" t="s">
        <v>158</v>
      </c>
      <c r="B479" s="11">
        <v>200000</v>
      </c>
    </row>
    <row r="480" spans="1:2" x14ac:dyDescent="0.25">
      <c r="A480" t="s">
        <v>159</v>
      </c>
      <c r="B480" s="11">
        <v>300000</v>
      </c>
    </row>
    <row r="481" spans="1:2" x14ac:dyDescent="0.25">
      <c r="A481" t="s">
        <v>157</v>
      </c>
      <c r="B481" s="11">
        <v>100000</v>
      </c>
    </row>
    <row r="482" spans="1:2" x14ac:dyDescent="0.25">
      <c r="A482" t="s">
        <v>158</v>
      </c>
      <c r="B482" s="11">
        <v>200000</v>
      </c>
    </row>
    <row r="483" spans="1:2" x14ac:dyDescent="0.25">
      <c r="A483" t="s">
        <v>159</v>
      </c>
      <c r="B483" s="11">
        <v>300000</v>
      </c>
    </row>
    <row r="484" spans="1:2" x14ac:dyDescent="0.25">
      <c r="A484" t="s">
        <v>157</v>
      </c>
      <c r="B484" s="11">
        <v>100000</v>
      </c>
    </row>
    <row r="485" spans="1:2" x14ac:dyDescent="0.25">
      <c r="A485" t="s">
        <v>158</v>
      </c>
      <c r="B485" s="11">
        <v>200000</v>
      </c>
    </row>
    <row r="486" spans="1:2" x14ac:dyDescent="0.25">
      <c r="A486" t="s">
        <v>159</v>
      </c>
      <c r="B486" s="11">
        <v>300000</v>
      </c>
    </row>
    <row r="487" spans="1:2" x14ac:dyDescent="0.25">
      <c r="A487" t="s">
        <v>157</v>
      </c>
      <c r="B487" s="11">
        <v>100000</v>
      </c>
    </row>
    <row r="488" spans="1:2" x14ac:dyDescent="0.25">
      <c r="A488" t="s">
        <v>158</v>
      </c>
      <c r="B488" s="11">
        <v>200000</v>
      </c>
    </row>
    <row r="489" spans="1:2" x14ac:dyDescent="0.25">
      <c r="A489" t="s">
        <v>159</v>
      </c>
      <c r="B489" s="11">
        <v>300000</v>
      </c>
    </row>
    <row r="490" spans="1:2" x14ac:dyDescent="0.25">
      <c r="A490" t="s">
        <v>157</v>
      </c>
      <c r="B490" s="11">
        <v>100000</v>
      </c>
    </row>
    <row r="491" spans="1:2" x14ac:dyDescent="0.25">
      <c r="A491" t="s">
        <v>158</v>
      </c>
      <c r="B491" s="11">
        <v>200000</v>
      </c>
    </row>
    <row r="492" spans="1:2" x14ac:dyDescent="0.25">
      <c r="A492" t="s">
        <v>159</v>
      </c>
      <c r="B492" s="11">
        <v>300000</v>
      </c>
    </row>
    <row r="493" spans="1:2" x14ac:dyDescent="0.25">
      <c r="A493" t="s">
        <v>157</v>
      </c>
      <c r="B493" s="11">
        <v>100000</v>
      </c>
    </row>
    <row r="494" spans="1:2" x14ac:dyDescent="0.25">
      <c r="A494" t="s">
        <v>158</v>
      </c>
      <c r="B494" s="11">
        <v>200000</v>
      </c>
    </row>
    <row r="495" spans="1:2" x14ac:dyDescent="0.25">
      <c r="A495" t="s">
        <v>159</v>
      </c>
      <c r="B495" s="11">
        <v>300000</v>
      </c>
    </row>
    <row r="496" spans="1:2" x14ac:dyDescent="0.25">
      <c r="A496" t="s">
        <v>157</v>
      </c>
      <c r="B496" s="11">
        <v>100000</v>
      </c>
    </row>
    <row r="497" spans="1:2" x14ac:dyDescent="0.25">
      <c r="A497" t="s">
        <v>158</v>
      </c>
      <c r="B497" s="11">
        <v>200000</v>
      </c>
    </row>
    <row r="498" spans="1:2" x14ac:dyDescent="0.25">
      <c r="A498" t="s">
        <v>159</v>
      </c>
      <c r="B498" s="11">
        <v>300000</v>
      </c>
    </row>
    <row r="499" spans="1:2" x14ac:dyDescent="0.25">
      <c r="A499" t="s">
        <v>157</v>
      </c>
      <c r="B499" s="11">
        <v>100000</v>
      </c>
    </row>
    <row r="500" spans="1:2" x14ac:dyDescent="0.25">
      <c r="A500" t="s">
        <v>158</v>
      </c>
      <c r="B500" s="11">
        <v>200000</v>
      </c>
    </row>
    <row r="501" spans="1:2" x14ac:dyDescent="0.25">
      <c r="A501" t="s">
        <v>159</v>
      </c>
      <c r="B501" s="11">
        <v>300000</v>
      </c>
    </row>
    <row r="502" spans="1:2" x14ac:dyDescent="0.25">
      <c r="A502" t="s">
        <v>157</v>
      </c>
      <c r="B502" s="11">
        <v>100000</v>
      </c>
    </row>
    <row r="503" spans="1:2" x14ac:dyDescent="0.25">
      <c r="A503" t="s">
        <v>158</v>
      </c>
      <c r="B503" s="11">
        <v>200000</v>
      </c>
    </row>
    <row r="504" spans="1:2" x14ac:dyDescent="0.25">
      <c r="A504" t="s">
        <v>159</v>
      </c>
      <c r="B504" s="11">
        <v>300000</v>
      </c>
    </row>
    <row r="505" spans="1:2" x14ac:dyDescent="0.25">
      <c r="A505" t="s">
        <v>157</v>
      </c>
      <c r="B505" s="11">
        <v>100000</v>
      </c>
    </row>
    <row r="506" spans="1:2" x14ac:dyDescent="0.25">
      <c r="A506" t="s">
        <v>158</v>
      </c>
      <c r="B506" s="11">
        <v>200000</v>
      </c>
    </row>
    <row r="507" spans="1:2" x14ac:dyDescent="0.25">
      <c r="A507" t="s">
        <v>159</v>
      </c>
      <c r="B507" s="11">
        <v>300000</v>
      </c>
    </row>
    <row r="508" spans="1:2" x14ac:dyDescent="0.25">
      <c r="A508" t="s">
        <v>157</v>
      </c>
      <c r="B508" s="11">
        <v>100000</v>
      </c>
    </row>
    <row r="509" spans="1:2" x14ac:dyDescent="0.25">
      <c r="A509" t="s">
        <v>158</v>
      </c>
      <c r="B509" s="11">
        <v>200000</v>
      </c>
    </row>
    <row r="510" spans="1:2" x14ac:dyDescent="0.25">
      <c r="A510" t="s">
        <v>159</v>
      </c>
      <c r="B510" s="11">
        <v>300000</v>
      </c>
    </row>
    <row r="511" spans="1:2" x14ac:dyDescent="0.25">
      <c r="A511" t="s">
        <v>157</v>
      </c>
      <c r="B511" s="11">
        <v>100000</v>
      </c>
    </row>
    <row r="512" spans="1:2" x14ac:dyDescent="0.25">
      <c r="A512" t="s">
        <v>158</v>
      </c>
      <c r="B512" s="11">
        <v>200000</v>
      </c>
    </row>
    <row r="513" spans="1:2" x14ac:dyDescent="0.25">
      <c r="A513" t="s">
        <v>159</v>
      </c>
      <c r="B513" s="11">
        <v>300000</v>
      </c>
    </row>
    <row r="514" spans="1:2" x14ac:dyDescent="0.25">
      <c r="A514" t="s">
        <v>157</v>
      </c>
      <c r="B514" s="11">
        <v>100000</v>
      </c>
    </row>
    <row r="515" spans="1:2" x14ac:dyDescent="0.25">
      <c r="A515" t="s">
        <v>158</v>
      </c>
      <c r="B515" s="11">
        <v>200000</v>
      </c>
    </row>
    <row r="516" spans="1:2" x14ac:dyDescent="0.25">
      <c r="A516" t="s">
        <v>159</v>
      </c>
      <c r="B516" s="11">
        <v>300000</v>
      </c>
    </row>
    <row r="517" spans="1:2" x14ac:dyDescent="0.25">
      <c r="A517" t="s">
        <v>157</v>
      </c>
      <c r="B517" s="11">
        <v>100000</v>
      </c>
    </row>
    <row r="518" spans="1:2" x14ac:dyDescent="0.25">
      <c r="A518" t="s">
        <v>158</v>
      </c>
      <c r="B518" s="11">
        <v>200000</v>
      </c>
    </row>
    <row r="519" spans="1:2" x14ac:dyDescent="0.25">
      <c r="A519" t="s">
        <v>159</v>
      </c>
      <c r="B519" s="11">
        <v>300000</v>
      </c>
    </row>
    <row r="520" spans="1:2" x14ac:dyDescent="0.25">
      <c r="A520" t="s">
        <v>157</v>
      </c>
      <c r="B520" s="11">
        <v>100000</v>
      </c>
    </row>
    <row r="521" spans="1:2" x14ac:dyDescent="0.25">
      <c r="A521" t="s">
        <v>158</v>
      </c>
      <c r="B521" s="11">
        <v>200000</v>
      </c>
    </row>
    <row r="522" spans="1:2" x14ac:dyDescent="0.25">
      <c r="A522" t="s">
        <v>159</v>
      </c>
      <c r="B522" s="11">
        <v>300000</v>
      </c>
    </row>
    <row r="523" spans="1:2" x14ac:dyDescent="0.25">
      <c r="A523" t="s">
        <v>157</v>
      </c>
      <c r="B523" s="11">
        <v>100000</v>
      </c>
    </row>
    <row r="524" spans="1:2" x14ac:dyDescent="0.25">
      <c r="A524" t="s">
        <v>158</v>
      </c>
      <c r="B524" s="11">
        <v>200000</v>
      </c>
    </row>
    <row r="525" spans="1:2" x14ac:dyDescent="0.25">
      <c r="A525" t="s">
        <v>159</v>
      </c>
      <c r="B525" s="11">
        <v>300000</v>
      </c>
    </row>
    <row r="526" spans="1:2" x14ac:dyDescent="0.25">
      <c r="A526" t="s">
        <v>157</v>
      </c>
      <c r="B526" s="11">
        <v>100000</v>
      </c>
    </row>
    <row r="527" spans="1:2" x14ac:dyDescent="0.25">
      <c r="A527" t="s">
        <v>158</v>
      </c>
      <c r="B527" s="11">
        <v>200000</v>
      </c>
    </row>
    <row r="528" spans="1:2" x14ac:dyDescent="0.25">
      <c r="A528" t="s">
        <v>159</v>
      </c>
      <c r="B528" s="11">
        <v>300000</v>
      </c>
    </row>
    <row r="529" spans="1:2" x14ac:dyDescent="0.25">
      <c r="A529" t="s">
        <v>157</v>
      </c>
      <c r="B529" s="11">
        <v>100000</v>
      </c>
    </row>
    <row r="530" spans="1:2" x14ac:dyDescent="0.25">
      <c r="A530" t="s">
        <v>158</v>
      </c>
      <c r="B530" s="11">
        <v>200000</v>
      </c>
    </row>
    <row r="531" spans="1:2" x14ac:dyDescent="0.25">
      <c r="A531" t="s">
        <v>159</v>
      </c>
      <c r="B531" s="11">
        <v>300000</v>
      </c>
    </row>
    <row r="532" spans="1:2" x14ac:dyDescent="0.25">
      <c r="A532" t="s">
        <v>157</v>
      </c>
      <c r="B532" s="11">
        <v>100000</v>
      </c>
    </row>
    <row r="533" spans="1:2" x14ac:dyDescent="0.25">
      <c r="A533" t="s">
        <v>158</v>
      </c>
      <c r="B533" s="11">
        <v>200000</v>
      </c>
    </row>
    <row r="534" spans="1:2" x14ac:dyDescent="0.25">
      <c r="A534" t="s">
        <v>159</v>
      </c>
      <c r="B534" s="11">
        <v>300000</v>
      </c>
    </row>
    <row r="535" spans="1:2" x14ac:dyDescent="0.25">
      <c r="A535" t="s">
        <v>157</v>
      </c>
      <c r="B535" s="11">
        <v>100000</v>
      </c>
    </row>
    <row r="536" spans="1:2" x14ac:dyDescent="0.25">
      <c r="A536" t="s">
        <v>158</v>
      </c>
      <c r="B536" s="11">
        <v>200000</v>
      </c>
    </row>
    <row r="537" spans="1:2" x14ac:dyDescent="0.25">
      <c r="A537" t="s">
        <v>159</v>
      </c>
      <c r="B537" s="11">
        <v>300000</v>
      </c>
    </row>
    <row r="538" spans="1:2" x14ac:dyDescent="0.25">
      <c r="A538" t="s">
        <v>157</v>
      </c>
      <c r="B538" s="11">
        <v>100000</v>
      </c>
    </row>
    <row r="539" spans="1:2" x14ac:dyDescent="0.25">
      <c r="A539" t="s">
        <v>158</v>
      </c>
      <c r="B539" s="11">
        <v>200000</v>
      </c>
    </row>
    <row r="540" spans="1:2" x14ac:dyDescent="0.25">
      <c r="A540" t="s">
        <v>159</v>
      </c>
      <c r="B540" s="11">
        <v>300000</v>
      </c>
    </row>
    <row r="541" spans="1:2" x14ac:dyDescent="0.25">
      <c r="A541" t="s">
        <v>157</v>
      </c>
      <c r="B541" s="11">
        <v>100000</v>
      </c>
    </row>
    <row r="542" spans="1:2" x14ac:dyDescent="0.25">
      <c r="A542" t="s">
        <v>158</v>
      </c>
      <c r="B542" s="11">
        <v>200000</v>
      </c>
    </row>
    <row r="543" spans="1:2" x14ac:dyDescent="0.25">
      <c r="A543" t="s">
        <v>159</v>
      </c>
      <c r="B543" s="11">
        <v>300000</v>
      </c>
    </row>
    <row r="544" spans="1:2" x14ac:dyDescent="0.25">
      <c r="A544" t="s">
        <v>157</v>
      </c>
      <c r="B544" s="11">
        <v>100000</v>
      </c>
    </row>
    <row r="545" spans="1:2" x14ac:dyDescent="0.25">
      <c r="A545" t="s">
        <v>158</v>
      </c>
      <c r="B545" s="11">
        <v>200000</v>
      </c>
    </row>
    <row r="546" spans="1:2" x14ac:dyDescent="0.25">
      <c r="A546" t="s">
        <v>159</v>
      </c>
      <c r="B546" s="11">
        <v>300000</v>
      </c>
    </row>
    <row r="547" spans="1:2" x14ac:dyDescent="0.25">
      <c r="A547" t="s">
        <v>157</v>
      </c>
      <c r="B547" s="11">
        <v>100000</v>
      </c>
    </row>
    <row r="548" spans="1:2" x14ac:dyDescent="0.25">
      <c r="A548" t="s">
        <v>158</v>
      </c>
      <c r="B548" s="11">
        <v>200000</v>
      </c>
    </row>
    <row r="549" spans="1:2" x14ac:dyDescent="0.25">
      <c r="A549" t="s">
        <v>159</v>
      </c>
      <c r="B549" s="11">
        <v>300000</v>
      </c>
    </row>
    <row r="550" spans="1:2" x14ac:dyDescent="0.25">
      <c r="A550" t="s">
        <v>157</v>
      </c>
      <c r="B550" s="11">
        <v>100000</v>
      </c>
    </row>
    <row r="551" spans="1:2" x14ac:dyDescent="0.25">
      <c r="A551" t="s">
        <v>158</v>
      </c>
      <c r="B551" s="11">
        <v>200000</v>
      </c>
    </row>
    <row r="552" spans="1:2" x14ac:dyDescent="0.25">
      <c r="A552" t="s">
        <v>159</v>
      </c>
      <c r="B552" s="11">
        <v>300000</v>
      </c>
    </row>
    <row r="553" spans="1:2" x14ac:dyDescent="0.25">
      <c r="A553" t="s">
        <v>157</v>
      </c>
      <c r="B553" s="11">
        <v>100000</v>
      </c>
    </row>
    <row r="554" spans="1:2" x14ac:dyDescent="0.25">
      <c r="A554" t="s">
        <v>158</v>
      </c>
      <c r="B554" s="11">
        <v>200000</v>
      </c>
    </row>
    <row r="555" spans="1:2" x14ac:dyDescent="0.25">
      <c r="A555" t="s">
        <v>159</v>
      </c>
      <c r="B555" s="11">
        <v>300000</v>
      </c>
    </row>
    <row r="556" spans="1:2" x14ac:dyDescent="0.25">
      <c r="A556" t="s">
        <v>157</v>
      </c>
      <c r="B556" s="11">
        <v>100000</v>
      </c>
    </row>
    <row r="557" spans="1:2" x14ac:dyDescent="0.25">
      <c r="A557" t="s">
        <v>158</v>
      </c>
      <c r="B557" s="11">
        <v>200000</v>
      </c>
    </row>
    <row r="558" spans="1:2" x14ac:dyDescent="0.25">
      <c r="A558" t="s">
        <v>159</v>
      </c>
      <c r="B558" s="11">
        <v>300000</v>
      </c>
    </row>
    <row r="559" spans="1:2" x14ac:dyDescent="0.25">
      <c r="A559" t="s">
        <v>157</v>
      </c>
      <c r="B559" s="11">
        <v>100000</v>
      </c>
    </row>
    <row r="560" spans="1:2" x14ac:dyDescent="0.25">
      <c r="A560" t="s">
        <v>158</v>
      </c>
      <c r="B560" s="11">
        <v>200000</v>
      </c>
    </row>
    <row r="561" spans="1:2" x14ac:dyDescent="0.25">
      <c r="A561" t="s">
        <v>159</v>
      </c>
      <c r="B561" s="11">
        <v>300000</v>
      </c>
    </row>
    <row r="562" spans="1:2" x14ac:dyDescent="0.25">
      <c r="A562" t="s">
        <v>157</v>
      </c>
      <c r="B562" s="11">
        <v>100000</v>
      </c>
    </row>
    <row r="563" spans="1:2" x14ac:dyDescent="0.25">
      <c r="A563" t="s">
        <v>158</v>
      </c>
      <c r="B563" s="11">
        <v>200000</v>
      </c>
    </row>
    <row r="564" spans="1:2" x14ac:dyDescent="0.25">
      <c r="A564" t="s">
        <v>159</v>
      </c>
      <c r="B564" s="11">
        <v>300000</v>
      </c>
    </row>
    <row r="565" spans="1:2" x14ac:dyDescent="0.25">
      <c r="A565" t="s">
        <v>157</v>
      </c>
      <c r="B565" s="11">
        <v>100000</v>
      </c>
    </row>
    <row r="566" spans="1:2" x14ac:dyDescent="0.25">
      <c r="A566" t="s">
        <v>158</v>
      </c>
      <c r="B566" s="11">
        <v>200000</v>
      </c>
    </row>
    <row r="567" spans="1:2" x14ac:dyDescent="0.25">
      <c r="A567" t="s">
        <v>159</v>
      </c>
      <c r="B567" s="11">
        <v>300000</v>
      </c>
    </row>
    <row r="568" spans="1:2" x14ac:dyDescent="0.25">
      <c r="A568" t="s">
        <v>157</v>
      </c>
      <c r="B568" s="11">
        <v>100000</v>
      </c>
    </row>
    <row r="569" spans="1:2" x14ac:dyDescent="0.25">
      <c r="A569" t="s">
        <v>158</v>
      </c>
      <c r="B569" s="11">
        <v>200000</v>
      </c>
    </row>
    <row r="570" spans="1:2" x14ac:dyDescent="0.25">
      <c r="A570" t="s">
        <v>159</v>
      </c>
      <c r="B570" s="11">
        <v>300000</v>
      </c>
    </row>
    <row r="571" spans="1:2" x14ac:dyDescent="0.25">
      <c r="A571" t="s">
        <v>157</v>
      </c>
      <c r="B571" s="11">
        <v>100000</v>
      </c>
    </row>
    <row r="572" spans="1:2" x14ac:dyDescent="0.25">
      <c r="A572" t="s">
        <v>158</v>
      </c>
      <c r="B572" s="11">
        <v>200000</v>
      </c>
    </row>
    <row r="573" spans="1:2" x14ac:dyDescent="0.25">
      <c r="A573" t="s">
        <v>159</v>
      </c>
      <c r="B573" s="11">
        <v>300000</v>
      </c>
    </row>
    <row r="574" spans="1:2" x14ac:dyDescent="0.25">
      <c r="A574" t="s">
        <v>157</v>
      </c>
      <c r="B574" s="11">
        <v>100000</v>
      </c>
    </row>
    <row r="575" spans="1:2" x14ac:dyDescent="0.25">
      <c r="A575" t="s">
        <v>158</v>
      </c>
      <c r="B575" s="11">
        <v>200000</v>
      </c>
    </row>
    <row r="576" spans="1:2" x14ac:dyDescent="0.25">
      <c r="A576" t="s">
        <v>159</v>
      </c>
      <c r="B576" s="11">
        <v>300000</v>
      </c>
    </row>
    <row r="577" spans="1:2" x14ac:dyDescent="0.25">
      <c r="A577" t="s">
        <v>157</v>
      </c>
      <c r="B577" s="11">
        <v>100000</v>
      </c>
    </row>
    <row r="578" spans="1:2" x14ac:dyDescent="0.25">
      <c r="A578" t="s">
        <v>158</v>
      </c>
      <c r="B578" s="11">
        <v>200000</v>
      </c>
    </row>
    <row r="579" spans="1:2" x14ac:dyDescent="0.25">
      <c r="A579" t="s">
        <v>159</v>
      </c>
      <c r="B579" s="11">
        <v>300000</v>
      </c>
    </row>
    <row r="580" spans="1:2" x14ac:dyDescent="0.25">
      <c r="A580" t="s">
        <v>157</v>
      </c>
      <c r="B580" s="11">
        <v>100000</v>
      </c>
    </row>
    <row r="581" spans="1:2" x14ac:dyDescent="0.25">
      <c r="A581" t="s">
        <v>158</v>
      </c>
      <c r="B581" s="11">
        <v>200000</v>
      </c>
    </row>
    <row r="582" spans="1:2" x14ac:dyDescent="0.25">
      <c r="A582" t="s">
        <v>159</v>
      </c>
      <c r="B582" s="11">
        <v>300000</v>
      </c>
    </row>
    <row r="583" spans="1:2" x14ac:dyDescent="0.25">
      <c r="A583" t="s">
        <v>157</v>
      </c>
      <c r="B583" s="11">
        <v>100000</v>
      </c>
    </row>
    <row r="584" spans="1:2" x14ac:dyDescent="0.25">
      <c r="A584" t="s">
        <v>158</v>
      </c>
      <c r="B584" s="11">
        <v>200000</v>
      </c>
    </row>
    <row r="585" spans="1:2" x14ac:dyDescent="0.25">
      <c r="A585" t="s">
        <v>159</v>
      </c>
      <c r="B585" s="11">
        <v>300000</v>
      </c>
    </row>
    <row r="586" spans="1:2" x14ac:dyDescent="0.25">
      <c r="A586" t="s">
        <v>157</v>
      </c>
      <c r="B586" s="11">
        <v>100000</v>
      </c>
    </row>
    <row r="587" spans="1:2" x14ac:dyDescent="0.25">
      <c r="A587" t="s">
        <v>158</v>
      </c>
      <c r="B587" s="11">
        <v>200000</v>
      </c>
    </row>
    <row r="588" spans="1:2" x14ac:dyDescent="0.25">
      <c r="A588" t="s">
        <v>159</v>
      </c>
      <c r="B588" s="11">
        <v>300000</v>
      </c>
    </row>
    <row r="589" spans="1:2" x14ac:dyDescent="0.25">
      <c r="A589" t="s">
        <v>157</v>
      </c>
      <c r="B589" s="11">
        <v>100000</v>
      </c>
    </row>
    <row r="590" spans="1:2" x14ac:dyDescent="0.25">
      <c r="A590" t="s">
        <v>158</v>
      </c>
      <c r="B590" s="11">
        <v>200000</v>
      </c>
    </row>
    <row r="591" spans="1:2" x14ac:dyDescent="0.25">
      <c r="A591" t="s">
        <v>159</v>
      </c>
      <c r="B591" s="11">
        <v>300000</v>
      </c>
    </row>
    <row r="592" spans="1:2" x14ac:dyDescent="0.25">
      <c r="A592" t="s">
        <v>157</v>
      </c>
      <c r="B592" s="11">
        <v>100000</v>
      </c>
    </row>
    <row r="593" spans="1:2" x14ac:dyDescent="0.25">
      <c r="A593" t="s">
        <v>158</v>
      </c>
      <c r="B593" s="11">
        <v>200000</v>
      </c>
    </row>
    <row r="594" spans="1:2" x14ac:dyDescent="0.25">
      <c r="A594" t="s">
        <v>159</v>
      </c>
      <c r="B594" s="11">
        <v>300000</v>
      </c>
    </row>
    <row r="595" spans="1:2" x14ac:dyDescent="0.25">
      <c r="A595" t="s">
        <v>157</v>
      </c>
      <c r="B595" s="11">
        <v>100000</v>
      </c>
    </row>
    <row r="596" spans="1:2" x14ac:dyDescent="0.25">
      <c r="A596" t="s">
        <v>158</v>
      </c>
      <c r="B596" s="11">
        <v>200000</v>
      </c>
    </row>
    <row r="597" spans="1:2" x14ac:dyDescent="0.25">
      <c r="A597" t="s">
        <v>159</v>
      </c>
      <c r="B597" s="11">
        <v>300000</v>
      </c>
    </row>
    <row r="598" spans="1:2" x14ac:dyDescent="0.25">
      <c r="A598" t="s">
        <v>157</v>
      </c>
      <c r="B598" s="11">
        <v>100000</v>
      </c>
    </row>
    <row r="599" spans="1:2" x14ac:dyDescent="0.25">
      <c r="A599" t="s">
        <v>158</v>
      </c>
      <c r="B599" s="11">
        <v>200000</v>
      </c>
    </row>
    <row r="600" spans="1:2" x14ac:dyDescent="0.25">
      <c r="A600" t="s">
        <v>159</v>
      </c>
      <c r="B600" s="11">
        <v>300000</v>
      </c>
    </row>
    <row r="601" spans="1:2" x14ac:dyDescent="0.25">
      <c r="A601" t="s">
        <v>157</v>
      </c>
      <c r="B601" s="11">
        <v>100000</v>
      </c>
    </row>
    <row r="602" spans="1:2" x14ac:dyDescent="0.25">
      <c r="A602" t="s">
        <v>158</v>
      </c>
      <c r="B602" s="11">
        <v>200000</v>
      </c>
    </row>
    <row r="603" spans="1:2" x14ac:dyDescent="0.25">
      <c r="A603" t="s">
        <v>159</v>
      </c>
      <c r="B603" s="11">
        <v>300000</v>
      </c>
    </row>
    <row r="604" spans="1:2" x14ac:dyDescent="0.25">
      <c r="A604" t="s">
        <v>157</v>
      </c>
      <c r="B604" s="11">
        <v>100000</v>
      </c>
    </row>
    <row r="605" spans="1:2" x14ac:dyDescent="0.25">
      <c r="A605" t="s">
        <v>158</v>
      </c>
      <c r="B605" s="11">
        <v>200000</v>
      </c>
    </row>
    <row r="606" spans="1:2" x14ac:dyDescent="0.25">
      <c r="A606" t="s">
        <v>159</v>
      </c>
      <c r="B606" s="11">
        <v>300000</v>
      </c>
    </row>
    <row r="607" spans="1:2" x14ac:dyDescent="0.25">
      <c r="A607" t="s">
        <v>157</v>
      </c>
      <c r="B607" s="11">
        <v>100000</v>
      </c>
    </row>
    <row r="608" spans="1:2" x14ac:dyDescent="0.25">
      <c r="A608" t="s">
        <v>158</v>
      </c>
      <c r="B608" s="11">
        <v>200000</v>
      </c>
    </row>
    <row r="609" spans="1:2" x14ac:dyDescent="0.25">
      <c r="A609" t="s">
        <v>159</v>
      </c>
      <c r="B609" s="11">
        <v>300000</v>
      </c>
    </row>
    <row r="610" spans="1:2" x14ac:dyDescent="0.25">
      <c r="A610" t="s">
        <v>157</v>
      </c>
      <c r="B610" s="11">
        <v>100000</v>
      </c>
    </row>
    <row r="611" spans="1:2" x14ac:dyDescent="0.25">
      <c r="A611" t="s">
        <v>158</v>
      </c>
      <c r="B611" s="11">
        <v>200000</v>
      </c>
    </row>
    <row r="612" spans="1:2" x14ac:dyDescent="0.25">
      <c r="A612" t="s">
        <v>159</v>
      </c>
      <c r="B612" s="11">
        <v>300000</v>
      </c>
    </row>
    <row r="613" spans="1:2" x14ac:dyDescent="0.25">
      <c r="A613" t="s">
        <v>157</v>
      </c>
      <c r="B613" s="11">
        <v>100000</v>
      </c>
    </row>
    <row r="614" spans="1:2" x14ac:dyDescent="0.25">
      <c r="A614" t="s">
        <v>158</v>
      </c>
      <c r="B614" s="11">
        <v>200000</v>
      </c>
    </row>
    <row r="615" spans="1:2" x14ac:dyDescent="0.25">
      <c r="A615" t="s">
        <v>159</v>
      </c>
      <c r="B615" s="11">
        <v>300000</v>
      </c>
    </row>
    <row r="616" spans="1:2" x14ac:dyDescent="0.25">
      <c r="A616" t="s">
        <v>157</v>
      </c>
      <c r="B616" s="11">
        <v>100000</v>
      </c>
    </row>
    <row r="617" spans="1:2" x14ac:dyDescent="0.25">
      <c r="A617" t="s">
        <v>158</v>
      </c>
      <c r="B617" s="11">
        <v>200000</v>
      </c>
    </row>
    <row r="618" spans="1:2" x14ac:dyDescent="0.25">
      <c r="A618" t="s">
        <v>159</v>
      </c>
      <c r="B618" s="11">
        <v>300000</v>
      </c>
    </row>
    <row r="619" spans="1:2" x14ac:dyDescent="0.25">
      <c r="A619" t="s">
        <v>157</v>
      </c>
      <c r="B619" s="11">
        <v>100000</v>
      </c>
    </row>
    <row r="620" spans="1:2" x14ac:dyDescent="0.25">
      <c r="A620" t="s">
        <v>158</v>
      </c>
      <c r="B620" s="11">
        <v>200000</v>
      </c>
    </row>
    <row r="621" spans="1:2" x14ac:dyDescent="0.25">
      <c r="A621" t="s">
        <v>159</v>
      </c>
      <c r="B621" s="11">
        <v>300000</v>
      </c>
    </row>
    <row r="622" spans="1:2" x14ac:dyDescent="0.25">
      <c r="A622" t="s">
        <v>157</v>
      </c>
      <c r="B622" s="11">
        <v>100000</v>
      </c>
    </row>
    <row r="623" spans="1:2" x14ac:dyDescent="0.25">
      <c r="A623" t="s">
        <v>158</v>
      </c>
      <c r="B623" s="11">
        <v>200000</v>
      </c>
    </row>
    <row r="624" spans="1:2" x14ac:dyDescent="0.25">
      <c r="A624" t="s">
        <v>159</v>
      </c>
      <c r="B624" s="11">
        <v>300000</v>
      </c>
    </row>
    <row r="625" spans="1:2" x14ac:dyDescent="0.25">
      <c r="A625" t="s">
        <v>157</v>
      </c>
      <c r="B625" s="11">
        <v>100000</v>
      </c>
    </row>
    <row r="626" spans="1:2" x14ac:dyDescent="0.25">
      <c r="A626" t="s">
        <v>158</v>
      </c>
      <c r="B626" s="11">
        <v>200000</v>
      </c>
    </row>
    <row r="627" spans="1:2" x14ac:dyDescent="0.25">
      <c r="A627" t="s">
        <v>159</v>
      </c>
      <c r="B627" s="11">
        <v>300000</v>
      </c>
    </row>
    <row r="628" spans="1:2" x14ac:dyDescent="0.25">
      <c r="A628" t="s">
        <v>157</v>
      </c>
      <c r="B628" s="11">
        <v>100000</v>
      </c>
    </row>
    <row r="629" spans="1:2" x14ac:dyDescent="0.25">
      <c r="A629" t="s">
        <v>158</v>
      </c>
      <c r="B629" s="11">
        <v>200000</v>
      </c>
    </row>
    <row r="630" spans="1:2" x14ac:dyDescent="0.25">
      <c r="A630" t="s">
        <v>159</v>
      </c>
      <c r="B630" s="11">
        <v>300000</v>
      </c>
    </row>
    <row r="631" spans="1:2" x14ac:dyDescent="0.25">
      <c r="A631" t="s">
        <v>157</v>
      </c>
      <c r="B631" s="11">
        <v>100000</v>
      </c>
    </row>
    <row r="632" spans="1:2" x14ac:dyDescent="0.25">
      <c r="A632" t="s">
        <v>158</v>
      </c>
      <c r="B632" s="11">
        <v>200000</v>
      </c>
    </row>
    <row r="633" spans="1:2" x14ac:dyDescent="0.25">
      <c r="A633" t="s">
        <v>159</v>
      </c>
      <c r="B633" s="11">
        <v>300000</v>
      </c>
    </row>
    <row r="634" spans="1:2" x14ac:dyDescent="0.25">
      <c r="A634" t="s">
        <v>157</v>
      </c>
      <c r="B634" s="11">
        <v>100000</v>
      </c>
    </row>
    <row r="635" spans="1:2" x14ac:dyDescent="0.25">
      <c r="A635" t="s">
        <v>158</v>
      </c>
      <c r="B635" s="11">
        <v>200000</v>
      </c>
    </row>
    <row r="636" spans="1:2" x14ac:dyDescent="0.25">
      <c r="A636" t="s">
        <v>159</v>
      </c>
      <c r="B636" s="11">
        <v>300000</v>
      </c>
    </row>
    <row r="637" spans="1:2" x14ac:dyDescent="0.25">
      <c r="A637" t="s">
        <v>157</v>
      </c>
      <c r="B637" s="11">
        <v>100000</v>
      </c>
    </row>
    <row r="638" spans="1:2" x14ac:dyDescent="0.25">
      <c r="A638" t="s">
        <v>158</v>
      </c>
      <c r="B638" s="11">
        <v>200000</v>
      </c>
    </row>
    <row r="639" spans="1:2" x14ac:dyDescent="0.25">
      <c r="A639" t="s">
        <v>159</v>
      </c>
      <c r="B639" s="11">
        <v>300000</v>
      </c>
    </row>
    <row r="640" spans="1:2" x14ac:dyDescent="0.25">
      <c r="A640" t="s">
        <v>157</v>
      </c>
      <c r="B640" s="11">
        <v>100000</v>
      </c>
    </row>
    <row r="641" spans="1:2" x14ac:dyDescent="0.25">
      <c r="A641" t="s">
        <v>158</v>
      </c>
      <c r="B641" s="11">
        <v>200000</v>
      </c>
    </row>
    <row r="642" spans="1:2" x14ac:dyDescent="0.25">
      <c r="A642" t="s">
        <v>159</v>
      </c>
      <c r="B642" s="11">
        <v>300000</v>
      </c>
    </row>
    <row r="643" spans="1:2" x14ac:dyDescent="0.25">
      <c r="A643" t="s">
        <v>157</v>
      </c>
      <c r="B643" s="11">
        <v>100000</v>
      </c>
    </row>
    <row r="644" spans="1:2" x14ac:dyDescent="0.25">
      <c r="A644" t="s">
        <v>158</v>
      </c>
      <c r="B644" s="11">
        <v>200000</v>
      </c>
    </row>
    <row r="645" spans="1:2" x14ac:dyDescent="0.25">
      <c r="A645" t="s">
        <v>159</v>
      </c>
      <c r="B645" s="11">
        <v>300000</v>
      </c>
    </row>
    <row r="646" spans="1:2" x14ac:dyDescent="0.25">
      <c r="A646" t="s">
        <v>157</v>
      </c>
      <c r="B646" s="11">
        <v>100000</v>
      </c>
    </row>
    <row r="647" spans="1:2" x14ac:dyDescent="0.25">
      <c r="A647" t="s">
        <v>158</v>
      </c>
      <c r="B647" s="11">
        <v>200000</v>
      </c>
    </row>
    <row r="648" spans="1:2" x14ac:dyDescent="0.25">
      <c r="A648" t="s">
        <v>159</v>
      </c>
      <c r="B648" s="11">
        <v>300000</v>
      </c>
    </row>
    <row r="649" spans="1:2" x14ac:dyDescent="0.25">
      <c r="A649" t="s">
        <v>157</v>
      </c>
      <c r="B649" s="11">
        <v>100000</v>
      </c>
    </row>
    <row r="650" spans="1:2" x14ac:dyDescent="0.25">
      <c r="A650" t="s">
        <v>158</v>
      </c>
      <c r="B650" s="11">
        <v>200000</v>
      </c>
    </row>
    <row r="651" spans="1:2" x14ac:dyDescent="0.25">
      <c r="A651" t="s">
        <v>159</v>
      </c>
      <c r="B651" s="11">
        <v>300000</v>
      </c>
    </row>
    <row r="652" spans="1:2" x14ac:dyDescent="0.25">
      <c r="A652" t="s">
        <v>157</v>
      </c>
      <c r="B652" s="11">
        <v>100000</v>
      </c>
    </row>
    <row r="653" spans="1:2" x14ac:dyDescent="0.25">
      <c r="A653" t="s">
        <v>158</v>
      </c>
      <c r="B653" s="11">
        <v>200000</v>
      </c>
    </row>
    <row r="654" spans="1:2" x14ac:dyDescent="0.25">
      <c r="A654" t="s">
        <v>159</v>
      </c>
      <c r="B654" s="11">
        <v>300000</v>
      </c>
    </row>
    <row r="655" spans="1:2" x14ac:dyDescent="0.25">
      <c r="A655" t="s">
        <v>157</v>
      </c>
      <c r="B655" s="11">
        <v>100000</v>
      </c>
    </row>
    <row r="656" spans="1:2" x14ac:dyDescent="0.25">
      <c r="A656" t="s">
        <v>158</v>
      </c>
      <c r="B656" s="11">
        <v>200000</v>
      </c>
    </row>
    <row r="657" spans="1:2" x14ac:dyDescent="0.25">
      <c r="A657" t="s">
        <v>159</v>
      </c>
      <c r="B657" s="11">
        <v>300000</v>
      </c>
    </row>
    <row r="658" spans="1:2" x14ac:dyDescent="0.25">
      <c r="A658" t="s">
        <v>157</v>
      </c>
      <c r="B658" s="11">
        <v>100000</v>
      </c>
    </row>
    <row r="659" spans="1:2" x14ac:dyDescent="0.25">
      <c r="A659" t="s">
        <v>158</v>
      </c>
      <c r="B659" s="11">
        <v>200000</v>
      </c>
    </row>
    <row r="660" spans="1:2" x14ac:dyDescent="0.25">
      <c r="A660" t="s">
        <v>159</v>
      </c>
      <c r="B660" s="11">
        <v>300000</v>
      </c>
    </row>
    <row r="661" spans="1:2" x14ac:dyDescent="0.25">
      <c r="A661" t="s">
        <v>157</v>
      </c>
      <c r="B661" s="11">
        <v>100000</v>
      </c>
    </row>
    <row r="662" spans="1:2" x14ac:dyDescent="0.25">
      <c r="A662" t="s">
        <v>158</v>
      </c>
      <c r="B662" s="11">
        <v>200000</v>
      </c>
    </row>
    <row r="663" spans="1:2" x14ac:dyDescent="0.25">
      <c r="A663" t="s">
        <v>159</v>
      </c>
      <c r="B663" s="11">
        <v>300000</v>
      </c>
    </row>
    <row r="664" spans="1:2" x14ac:dyDescent="0.25">
      <c r="A664" t="s">
        <v>157</v>
      </c>
      <c r="B664" s="11">
        <v>100000</v>
      </c>
    </row>
    <row r="665" spans="1:2" x14ac:dyDescent="0.25">
      <c r="A665" t="s">
        <v>158</v>
      </c>
      <c r="B665" s="11">
        <v>200000</v>
      </c>
    </row>
    <row r="666" spans="1:2" x14ac:dyDescent="0.25">
      <c r="A666" t="s">
        <v>159</v>
      </c>
      <c r="B666" s="11">
        <v>300000</v>
      </c>
    </row>
    <row r="667" spans="1:2" x14ac:dyDescent="0.25">
      <c r="A667" t="s">
        <v>157</v>
      </c>
      <c r="B667" s="11">
        <v>100000</v>
      </c>
    </row>
    <row r="668" spans="1:2" x14ac:dyDescent="0.25">
      <c r="A668" t="s">
        <v>158</v>
      </c>
      <c r="B668" s="11">
        <v>200000</v>
      </c>
    </row>
    <row r="669" spans="1:2" x14ac:dyDescent="0.25">
      <c r="A669" t="s">
        <v>159</v>
      </c>
      <c r="B669" s="11">
        <v>300000</v>
      </c>
    </row>
    <row r="670" spans="1:2" x14ac:dyDescent="0.25">
      <c r="A670" t="s">
        <v>157</v>
      </c>
      <c r="B670" s="11">
        <v>100000</v>
      </c>
    </row>
    <row r="671" spans="1:2" x14ac:dyDescent="0.25">
      <c r="A671" t="s">
        <v>158</v>
      </c>
      <c r="B671" s="11">
        <v>200000</v>
      </c>
    </row>
    <row r="672" spans="1:2" x14ac:dyDescent="0.25">
      <c r="A672" t="s">
        <v>159</v>
      </c>
      <c r="B672" s="11">
        <v>300000</v>
      </c>
    </row>
    <row r="673" spans="1:2" x14ac:dyDescent="0.25">
      <c r="A673" t="s">
        <v>157</v>
      </c>
      <c r="B673" s="11">
        <v>100000</v>
      </c>
    </row>
    <row r="674" spans="1:2" x14ac:dyDescent="0.25">
      <c r="A674" t="s">
        <v>158</v>
      </c>
      <c r="B674" s="11">
        <v>200000</v>
      </c>
    </row>
    <row r="675" spans="1:2" x14ac:dyDescent="0.25">
      <c r="A675" t="s">
        <v>159</v>
      </c>
      <c r="B675" s="11">
        <v>300000</v>
      </c>
    </row>
    <row r="676" spans="1:2" x14ac:dyDescent="0.25">
      <c r="A676" t="s">
        <v>157</v>
      </c>
      <c r="B676" s="11">
        <v>100000</v>
      </c>
    </row>
    <row r="677" spans="1:2" x14ac:dyDescent="0.25">
      <c r="A677" t="s">
        <v>158</v>
      </c>
      <c r="B677" s="11">
        <v>200000</v>
      </c>
    </row>
    <row r="678" spans="1:2" x14ac:dyDescent="0.25">
      <c r="A678" t="s">
        <v>159</v>
      </c>
      <c r="B678" s="11">
        <v>300000</v>
      </c>
    </row>
    <row r="679" spans="1:2" x14ac:dyDescent="0.25">
      <c r="A679" t="s">
        <v>157</v>
      </c>
      <c r="B679" s="11">
        <v>100000</v>
      </c>
    </row>
    <row r="680" spans="1:2" x14ac:dyDescent="0.25">
      <c r="A680" t="s">
        <v>158</v>
      </c>
      <c r="B680" s="11">
        <v>200000</v>
      </c>
    </row>
    <row r="681" spans="1:2" x14ac:dyDescent="0.25">
      <c r="A681" t="s">
        <v>159</v>
      </c>
      <c r="B681" s="11">
        <v>300000</v>
      </c>
    </row>
    <row r="682" spans="1:2" x14ac:dyDescent="0.25">
      <c r="A682" t="s">
        <v>157</v>
      </c>
      <c r="B682" s="11">
        <v>100000</v>
      </c>
    </row>
    <row r="683" spans="1:2" x14ac:dyDescent="0.25">
      <c r="A683" t="s">
        <v>158</v>
      </c>
      <c r="B683" s="11">
        <v>200000</v>
      </c>
    </row>
    <row r="684" spans="1:2" x14ac:dyDescent="0.25">
      <c r="A684" t="s">
        <v>159</v>
      </c>
      <c r="B684" s="11">
        <v>300000</v>
      </c>
    </row>
    <row r="685" spans="1:2" x14ac:dyDescent="0.25">
      <c r="A685" t="s">
        <v>157</v>
      </c>
      <c r="B685" s="11">
        <v>100000</v>
      </c>
    </row>
    <row r="686" spans="1:2" x14ac:dyDescent="0.25">
      <c r="A686" t="s">
        <v>158</v>
      </c>
      <c r="B686" s="11">
        <v>200000</v>
      </c>
    </row>
    <row r="687" spans="1:2" x14ac:dyDescent="0.25">
      <c r="A687" t="s">
        <v>159</v>
      </c>
      <c r="B687" s="11">
        <v>300000</v>
      </c>
    </row>
    <row r="688" spans="1:2" x14ac:dyDescent="0.25">
      <c r="A688" t="s">
        <v>157</v>
      </c>
      <c r="B688" s="11">
        <v>100000</v>
      </c>
    </row>
    <row r="689" spans="1:2" x14ac:dyDescent="0.25">
      <c r="A689" t="s">
        <v>158</v>
      </c>
      <c r="B689" s="11">
        <v>200000</v>
      </c>
    </row>
    <row r="690" spans="1:2" x14ac:dyDescent="0.25">
      <c r="A690" t="s">
        <v>159</v>
      </c>
      <c r="B690" s="11">
        <v>300000</v>
      </c>
    </row>
    <row r="691" spans="1:2" x14ac:dyDescent="0.25">
      <c r="A691" t="s">
        <v>157</v>
      </c>
      <c r="B691" s="11">
        <v>100000</v>
      </c>
    </row>
    <row r="692" spans="1:2" x14ac:dyDescent="0.25">
      <c r="A692" t="s">
        <v>158</v>
      </c>
      <c r="B692" s="11">
        <v>200000</v>
      </c>
    </row>
    <row r="693" spans="1:2" x14ac:dyDescent="0.25">
      <c r="A693" t="s">
        <v>159</v>
      </c>
      <c r="B693" s="11">
        <v>300000</v>
      </c>
    </row>
    <row r="694" spans="1:2" x14ac:dyDescent="0.25">
      <c r="A694" t="s">
        <v>157</v>
      </c>
      <c r="B694" s="11">
        <v>100000</v>
      </c>
    </row>
    <row r="695" spans="1:2" x14ac:dyDescent="0.25">
      <c r="A695" t="s">
        <v>158</v>
      </c>
      <c r="B695" s="11">
        <v>200000</v>
      </c>
    </row>
    <row r="696" spans="1:2" x14ac:dyDescent="0.25">
      <c r="A696" t="s">
        <v>159</v>
      </c>
      <c r="B696" s="11">
        <v>300000</v>
      </c>
    </row>
    <row r="697" spans="1:2" x14ac:dyDescent="0.25">
      <c r="A697" t="s">
        <v>157</v>
      </c>
      <c r="B697" s="11">
        <v>100000</v>
      </c>
    </row>
    <row r="698" spans="1:2" x14ac:dyDescent="0.25">
      <c r="A698" t="s">
        <v>158</v>
      </c>
      <c r="B698" s="11">
        <v>200000</v>
      </c>
    </row>
    <row r="699" spans="1:2" x14ac:dyDescent="0.25">
      <c r="A699" t="s">
        <v>159</v>
      </c>
      <c r="B699" s="11">
        <v>300000</v>
      </c>
    </row>
    <row r="700" spans="1:2" x14ac:dyDescent="0.25">
      <c r="A700" t="s">
        <v>157</v>
      </c>
      <c r="B700" s="11">
        <v>100000</v>
      </c>
    </row>
    <row r="701" spans="1:2" x14ac:dyDescent="0.25">
      <c r="A701" t="s">
        <v>158</v>
      </c>
      <c r="B701" s="11">
        <v>200000</v>
      </c>
    </row>
    <row r="702" spans="1:2" x14ac:dyDescent="0.25">
      <c r="A702" t="s">
        <v>159</v>
      </c>
      <c r="B702" s="11">
        <v>300000</v>
      </c>
    </row>
    <row r="703" spans="1:2" x14ac:dyDescent="0.25">
      <c r="A703" t="s">
        <v>157</v>
      </c>
      <c r="B703" s="11">
        <v>100000</v>
      </c>
    </row>
    <row r="704" spans="1:2" x14ac:dyDescent="0.25">
      <c r="A704" t="s">
        <v>158</v>
      </c>
      <c r="B704" s="11">
        <v>200000</v>
      </c>
    </row>
    <row r="705" spans="1:2" x14ac:dyDescent="0.25">
      <c r="A705" t="s">
        <v>159</v>
      </c>
      <c r="B705" s="11">
        <v>300000</v>
      </c>
    </row>
    <row r="706" spans="1:2" x14ac:dyDescent="0.25">
      <c r="A706" t="s">
        <v>157</v>
      </c>
      <c r="B706" s="11">
        <v>100000</v>
      </c>
    </row>
    <row r="707" spans="1:2" x14ac:dyDescent="0.25">
      <c r="A707" t="s">
        <v>158</v>
      </c>
      <c r="B707" s="11">
        <v>200000</v>
      </c>
    </row>
    <row r="708" spans="1:2" x14ac:dyDescent="0.25">
      <c r="A708" t="s">
        <v>159</v>
      </c>
      <c r="B708" s="11">
        <v>300000</v>
      </c>
    </row>
    <row r="709" spans="1:2" x14ac:dyDescent="0.25">
      <c r="A709" t="s">
        <v>157</v>
      </c>
      <c r="B709" s="11">
        <v>100000</v>
      </c>
    </row>
    <row r="710" spans="1:2" x14ac:dyDescent="0.25">
      <c r="A710" t="s">
        <v>158</v>
      </c>
      <c r="B710" s="11">
        <v>200000</v>
      </c>
    </row>
    <row r="711" spans="1:2" x14ac:dyDescent="0.25">
      <c r="A711" t="s">
        <v>159</v>
      </c>
      <c r="B711" s="11">
        <v>300000</v>
      </c>
    </row>
    <row r="712" spans="1:2" x14ac:dyDescent="0.25">
      <c r="A712" t="s">
        <v>157</v>
      </c>
      <c r="B712" s="11">
        <v>100000</v>
      </c>
    </row>
    <row r="713" spans="1:2" x14ac:dyDescent="0.25">
      <c r="A713" t="s">
        <v>158</v>
      </c>
      <c r="B713" s="11">
        <v>200000</v>
      </c>
    </row>
    <row r="714" spans="1:2" x14ac:dyDescent="0.25">
      <c r="A714" t="s">
        <v>159</v>
      </c>
      <c r="B714" s="11">
        <v>300000</v>
      </c>
    </row>
    <row r="715" spans="1:2" x14ac:dyDescent="0.25">
      <c r="A715" t="s">
        <v>157</v>
      </c>
      <c r="B715" s="11">
        <v>100000</v>
      </c>
    </row>
    <row r="716" spans="1:2" x14ac:dyDescent="0.25">
      <c r="A716" t="s">
        <v>158</v>
      </c>
      <c r="B716" s="11">
        <v>200000</v>
      </c>
    </row>
    <row r="717" spans="1:2" x14ac:dyDescent="0.25">
      <c r="A717" t="s">
        <v>159</v>
      </c>
      <c r="B717" s="11">
        <v>300000</v>
      </c>
    </row>
    <row r="718" spans="1:2" x14ac:dyDescent="0.25">
      <c r="A718" t="s">
        <v>157</v>
      </c>
      <c r="B718" s="11">
        <v>100000</v>
      </c>
    </row>
    <row r="719" spans="1:2" x14ac:dyDescent="0.25">
      <c r="A719" t="s">
        <v>158</v>
      </c>
      <c r="B719" s="11">
        <v>200000</v>
      </c>
    </row>
    <row r="720" spans="1:2" x14ac:dyDescent="0.25">
      <c r="A720" t="s">
        <v>159</v>
      </c>
      <c r="B720" s="11">
        <v>300000</v>
      </c>
    </row>
    <row r="721" spans="1:2" x14ac:dyDescent="0.25">
      <c r="A721" t="s">
        <v>157</v>
      </c>
      <c r="B721" s="11">
        <v>100000</v>
      </c>
    </row>
    <row r="722" spans="1:2" x14ac:dyDescent="0.25">
      <c r="A722" t="s">
        <v>158</v>
      </c>
      <c r="B722" s="11">
        <v>200000</v>
      </c>
    </row>
    <row r="723" spans="1:2" x14ac:dyDescent="0.25">
      <c r="A723" t="s">
        <v>159</v>
      </c>
      <c r="B723" s="11">
        <v>300000</v>
      </c>
    </row>
    <row r="724" spans="1:2" x14ac:dyDescent="0.25">
      <c r="A724" t="s">
        <v>157</v>
      </c>
      <c r="B724" s="11">
        <v>100000</v>
      </c>
    </row>
    <row r="725" spans="1:2" x14ac:dyDescent="0.25">
      <c r="A725" t="s">
        <v>158</v>
      </c>
      <c r="B725" s="11">
        <v>200000</v>
      </c>
    </row>
    <row r="726" spans="1:2" x14ac:dyDescent="0.25">
      <c r="A726" t="s">
        <v>159</v>
      </c>
      <c r="B726" s="11">
        <v>300000</v>
      </c>
    </row>
    <row r="727" spans="1:2" x14ac:dyDescent="0.25">
      <c r="A727" t="s">
        <v>157</v>
      </c>
      <c r="B727" s="11">
        <v>100000</v>
      </c>
    </row>
    <row r="728" spans="1:2" x14ac:dyDescent="0.25">
      <c r="A728" t="s">
        <v>158</v>
      </c>
      <c r="B728" s="11">
        <v>200000</v>
      </c>
    </row>
    <row r="729" spans="1:2" x14ac:dyDescent="0.25">
      <c r="A729" t="s">
        <v>159</v>
      </c>
      <c r="B729" s="11">
        <v>300000</v>
      </c>
    </row>
    <row r="730" spans="1:2" x14ac:dyDescent="0.25">
      <c r="A730" t="s">
        <v>157</v>
      </c>
      <c r="B730" s="11">
        <v>100000</v>
      </c>
    </row>
    <row r="731" spans="1:2" x14ac:dyDescent="0.25">
      <c r="A731" t="s">
        <v>158</v>
      </c>
      <c r="B731" s="11">
        <v>200000</v>
      </c>
    </row>
    <row r="732" spans="1:2" x14ac:dyDescent="0.25">
      <c r="A732" t="s">
        <v>159</v>
      </c>
      <c r="B732" s="11">
        <v>300000</v>
      </c>
    </row>
    <row r="733" spans="1:2" x14ac:dyDescent="0.25">
      <c r="A733" t="s">
        <v>157</v>
      </c>
      <c r="B733" s="11">
        <v>100000</v>
      </c>
    </row>
    <row r="734" spans="1:2" x14ac:dyDescent="0.25">
      <c r="A734" t="s">
        <v>158</v>
      </c>
      <c r="B734" s="11">
        <v>200000</v>
      </c>
    </row>
    <row r="735" spans="1:2" x14ac:dyDescent="0.25">
      <c r="A735" t="s">
        <v>159</v>
      </c>
      <c r="B735" s="11">
        <v>300000</v>
      </c>
    </row>
    <row r="736" spans="1:2" x14ac:dyDescent="0.25">
      <c r="A736" t="s">
        <v>157</v>
      </c>
      <c r="B736" s="11">
        <v>100000</v>
      </c>
    </row>
    <row r="737" spans="1:2" x14ac:dyDescent="0.25">
      <c r="A737" t="s">
        <v>158</v>
      </c>
      <c r="B737" s="11">
        <v>200000</v>
      </c>
    </row>
    <row r="738" spans="1:2" x14ac:dyDescent="0.25">
      <c r="A738" t="s">
        <v>159</v>
      </c>
      <c r="B738" s="11">
        <v>300000</v>
      </c>
    </row>
    <row r="739" spans="1:2" x14ac:dyDescent="0.25">
      <c r="A739" t="s">
        <v>157</v>
      </c>
      <c r="B739" s="11">
        <v>100000</v>
      </c>
    </row>
    <row r="740" spans="1:2" x14ac:dyDescent="0.25">
      <c r="A740" t="s">
        <v>158</v>
      </c>
      <c r="B740" s="11">
        <v>200000</v>
      </c>
    </row>
    <row r="741" spans="1:2" x14ac:dyDescent="0.25">
      <c r="A741" t="s">
        <v>159</v>
      </c>
      <c r="B741" s="11">
        <v>300000</v>
      </c>
    </row>
    <row r="742" spans="1:2" x14ac:dyDescent="0.25">
      <c r="A742" t="s">
        <v>157</v>
      </c>
      <c r="B742" s="11">
        <v>100000</v>
      </c>
    </row>
    <row r="743" spans="1:2" x14ac:dyDescent="0.25">
      <c r="A743" t="s">
        <v>158</v>
      </c>
      <c r="B743" s="11">
        <v>200000</v>
      </c>
    </row>
    <row r="744" spans="1:2" x14ac:dyDescent="0.25">
      <c r="A744" t="s">
        <v>159</v>
      </c>
      <c r="B744" s="11">
        <v>300000</v>
      </c>
    </row>
    <row r="745" spans="1:2" x14ac:dyDescent="0.25">
      <c r="A745" t="s">
        <v>157</v>
      </c>
      <c r="B745" s="11">
        <v>100000</v>
      </c>
    </row>
    <row r="746" spans="1:2" x14ac:dyDescent="0.25">
      <c r="A746" t="s">
        <v>158</v>
      </c>
      <c r="B746" s="11">
        <v>200000</v>
      </c>
    </row>
    <row r="747" spans="1:2" x14ac:dyDescent="0.25">
      <c r="A747" t="s">
        <v>159</v>
      </c>
      <c r="B747" s="11">
        <v>300000</v>
      </c>
    </row>
    <row r="748" spans="1:2" x14ac:dyDescent="0.25">
      <c r="A748" t="s">
        <v>157</v>
      </c>
      <c r="B748" s="11">
        <v>100000</v>
      </c>
    </row>
    <row r="749" spans="1:2" x14ac:dyDescent="0.25">
      <c r="A749" t="s">
        <v>158</v>
      </c>
      <c r="B749" s="11">
        <v>200000</v>
      </c>
    </row>
    <row r="750" spans="1:2" x14ac:dyDescent="0.25">
      <c r="A750" t="s">
        <v>159</v>
      </c>
      <c r="B750" s="11">
        <v>300000</v>
      </c>
    </row>
    <row r="751" spans="1:2" x14ac:dyDescent="0.25">
      <c r="A751" t="s">
        <v>157</v>
      </c>
      <c r="B751" s="11">
        <v>100000</v>
      </c>
    </row>
    <row r="752" spans="1:2" x14ac:dyDescent="0.25">
      <c r="A752" t="s">
        <v>158</v>
      </c>
      <c r="B752" s="11">
        <v>200000</v>
      </c>
    </row>
    <row r="753" spans="1:2" x14ac:dyDescent="0.25">
      <c r="A753" t="s">
        <v>159</v>
      </c>
      <c r="B753" s="11">
        <v>300000</v>
      </c>
    </row>
    <row r="754" spans="1:2" x14ac:dyDescent="0.25">
      <c r="A754" t="s">
        <v>157</v>
      </c>
      <c r="B754" s="11">
        <v>100000</v>
      </c>
    </row>
    <row r="755" spans="1:2" x14ac:dyDescent="0.25">
      <c r="A755" t="s">
        <v>158</v>
      </c>
      <c r="B755" s="11">
        <v>200000</v>
      </c>
    </row>
    <row r="756" spans="1:2" x14ac:dyDescent="0.25">
      <c r="A756" t="s">
        <v>159</v>
      </c>
      <c r="B756" s="11">
        <v>300000</v>
      </c>
    </row>
    <row r="757" spans="1:2" x14ac:dyDescent="0.25">
      <c r="A757" t="s">
        <v>157</v>
      </c>
      <c r="B757" s="11">
        <v>100000</v>
      </c>
    </row>
    <row r="758" spans="1:2" x14ac:dyDescent="0.25">
      <c r="A758" t="s">
        <v>158</v>
      </c>
      <c r="B758" s="11">
        <v>200000</v>
      </c>
    </row>
    <row r="759" spans="1:2" x14ac:dyDescent="0.25">
      <c r="A759" t="s">
        <v>159</v>
      </c>
      <c r="B759" s="11">
        <v>300000</v>
      </c>
    </row>
    <row r="760" spans="1:2" x14ac:dyDescent="0.25">
      <c r="A760" t="s">
        <v>157</v>
      </c>
      <c r="B760" s="11">
        <v>100000</v>
      </c>
    </row>
    <row r="761" spans="1:2" x14ac:dyDescent="0.25">
      <c r="A761" t="s">
        <v>158</v>
      </c>
      <c r="B761" s="11">
        <v>200000</v>
      </c>
    </row>
    <row r="762" spans="1:2" x14ac:dyDescent="0.25">
      <c r="A762" t="s">
        <v>159</v>
      </c>
      <c r="B762" s="11">
        <v>300000</v>
      </c>
    </row>
    <row r="763" spans="1:2" x14ac:dyDescent="0.25">
      <c r="A763" t="s">
        <v>157</v>
      </c>
      <c r="B763" s="11">
        <v>100000</v>
      </c>
    </row>
    <row r="764" spans="1:2" x14ac:dyDescent="0.25">
      <c r="A764" t="s">
        <v>158</v>
      </c>
      <c r="B764" s="11">
        <v>200000</v>
      </c>
    </row>
    <row r="765" spans="1:2" x14ac:dyDescent="0.25">
      <c r="A765" t="s">
        <v>159</v>
      </c>
      <c r="B765" s="11">
        <v>300000</v>
      </c>
    </row>
    <row r="766" spans="1:2" x14ac:dyDescent="0.25">
      <c r="A766" t="s">
        <v>157</v>
      </c>
      <c r="B766" s="11">
        <v>100000</v>
      </c>
    </row>
    <row r="767" spans="1:2" x14ac:dyDescent="0.25">
      <c r="A767" t="s">
        <v>158</v>
      </c>
      <c r="B767" s="11">
        <v>200000</v>
      </c>
    </row>
    <row r="768" spans="1:2" x14ac:dyDescent="0.25">
      <c r="A768" t="s">
        <v>159</v>
      </c>
      <c r="B768" s="11">
        <v>300000</v>
      </c>
    </row>
    <row r="769" spans="1:2" x14ac:dyDescent="0.25">
      <c r="A769" t="s">
        <v>157</v>
      </c>
      <c r="B769" s="11">
        <v>100000</v>
      </c>
    </row>
    <row r="770" spans="1:2" x14ac:dyDescent="0.25">
      <c r="A770" t="s">
        <v>158</v>
      </c>
      <c r="B770" s="11">
        <v>200000</v>
      </c>
    </row>
    <row r="771" spans="1:2" x14ac:dyDescent="0.25">
      <c r="A771" t="s">
        <v>159</v>
      </c>
      <c r="B771" s="11">
        <v>300000</v>
      </c>
    </row>
    <row r="772" spans="1:2" x14ac:dyDescent="0.25">
      <c r="A772" t="s">
        <v>157</v>
      </c>
      <c r="B772" s="11">
        <v>100000</v>
      </c>
    </row>
    <row r="773" spans="1:2" x14ac:dyDescent="0.25">
      <c r="A773" t="s">
        <v>158</v>
      </c>
      <c r="B773" s="11">
        <v>200000</v>
      </c>
    </row>
    <row r="774" spans="1:2" x14ac:dyDescent="0.25">
      <c r="A774" t="s">
        <v>159</v>
      </c>
      <c r="B774" s="11">
        <v>300000</v>
      </c>
    </row>
    <row r="775" spans="1:2" x14ac:dyDescent="0.25">
      <c r="A775" t="s">
        <v>157</v>
      </c>
      <c r="B775" s="11">
        <v>100000</v>
      </c>
    </row>
    <row r="776" spans="1:2" x14ac:dyDescent="0.25">
      <c r="A776" t="s">
        <v>158</v>
      </c>
      <c r="B776" s="11">
        <v>200000</v>
      </c>
    </row>
    <row r="777" spans="1:2" x14ac:dyDescent="0.25">
      <c r="A777" t="s">
        <v>159</v>
      </c>
      <c r="B777" s="11">
        <v>300000</v>
      </c>
    </row>
    <row r="778" spans="1:2" x14ac:dyDescent="0.25">
      <c r="A778" t="s">
        <v>157</v>
      </c>
      <c r="B778" s="11">
        <v>100000</v>
      </c>
    </row>
    <row r="779" spans="1:2" x14ac:dyDescent="0.25">
      <c r="A779" t="s">
        <v>158</v>
      </c>
      <c r="B779" s="11">
        <v>200000</v>
      </c>
    </row>
    <row r="780" spans="1:2" x14ac:dyDescent="0.25">
      <c r="A780" t="s">
        <v>159</v>
      </c>
      <c r="B780" s="11">
        <v>300000</v>
      </c>
    </row>
    <row r="781" spans="1:2" x14ac:dyDescent="0.25">
      <c r="A781" t="s">
        <v>157</v>
      </c>
      <c r="B781" s="11">
        <v>100000</v>
      </c>
    </row>
    <row r="782" spans="1:2" x14ac:dyDescent="0.25">
      <c r="A782" t="s">
        <v>158</v>
      </c>
      <c r="B782" s="11">
        <v>200000</v>
      </c>
    </row>
    <row r="783" spans="1:2" x14ac:dyDescent="0.25">
      <c r="A783" t="s">
        <v>159</v>
      </c>
      <c r="B783" s="11">
        <v>300000</v>
      </c>
    </row>
    <row r="784" spans="1:2" x14ac:dyDescent="0.25">
      <c r="A784" t="s">
        <v>157</v>
      </c>
      <c r="B784" s="11">
        <v>100000</v>
      </c>
    </row>
    <row r="785" spans="1:2" x14ac:dyDescent="0.25">
      <c r="A785" t="s">
        <v>158</v>
      </c>
      <c r="B785" s="11">
        <v>200000</v>
      </c>
    </row>
    <row r="786" spans="1:2" x14ac:dyDescent="0.25">
      <c r="A786" t="s">
        <v>159</v>
      </c>
      <c r="B786" s="11">
        <v>300000</v>
      </c>
    </row>
    <row r="787" spans="1:2" x14ac:dyDescent="0.25">
      <c r="A787" t="s">
        <v>157</v>
      </c>
      <c r="B787" s="11">
        <v>100000</v>
      </c>
    </row>
    <row r="788" spans="1:2" x14ac:dyDescent="0.25">
      <c r="A788" t="s">
        <v>158</v>
      </c>
      <c r="B788" s="11">
        <v>200000</v>
      </c>
    </row>
    <row r="789" spans="1:2" x14ac:dyDescent="0.25">
      <c r="A789" t="s">
        <v>159</v>
      </c>
      <c r="B789" s="11">
        <v>300000</v>
      </c>
    </row>
    <row r="790" spans="1:2" x14ac:dyDescent="0.25">
      <c r="A790" t="s">
        <v>157</v>
      </c>
      <c r="B790" s="11">
        <v>100000</v>
      </c>
    </row>
    <row r="791" spans="1:2" x14ac:dyDescent="0.25">
      <c r="A791" t="s">
        <v>158</v>
      </c>
      <c r="B791" s="11">
        <v>200000</v>
      </c>
    </row>
    <row r="792" spans="1:2" x14ac:dyDescent="0.25">
      <c r="A792" t="s">
        <v>159</v>
      </c>
      <c r="B792" s="11">
        <v>300000</v>
      </c>
    </row>
    <row r="793" spans="1:2" x14ac:dyDescent="0.25">
      <c r="A793" t="s">
        <v>157</v>
      </c>
      <c r="B793" s="11">
        <v>100000</v>
      </c>
    </row>
    <row r="794" spans="1:2" x14ac:dyDescent="0.25">
      <c r="A794" t="s">
        <v>158</v>
      </c>
      <c r="B794" s="11">
        <v>200000</v>
      </c>
    </row>
    <row r="795" spans="1:2" x14ac:dyDescent="0.25">
      <c r="A795" t="s">
        <v>159</v>
      </c>
      <c r="B795" s="11">
        <v>300000</v>
      </c>
    </row>
    <row r="796" spans="1:2" x14ac:dyDescent="0.25">
      <c r="A796" t="s">
        <v>157</v>
      </c>
      <c r="B796" s="11">
        <v>100000</v>
      </c>
    </row>
    <row r="797" spans="1:2" x14ac:dyDescent="0.25">
      <c r="A797" t="s">
        <v>158</v>
      </c>
      <c r="B797" s="11">
        <v>200000</v>
      </c>
    </row>
    <row r="798" spans="1:2" x14ac:dyDescent="0.25">
      <c r="A798" t="s">
        <v>159</v>
      </c>
      <c r="B798" s="11">
        <v>300000</v>
      </c>
    </row>
    <row r="799" spans="1:2" x14ac:dyDescent="0.25">
      <c r="A799" t="s">
        <v>157</v>
      </c>
      <c r="B799" s="11">
        <v>100000</v>
      </c>
    </row>
    <row r="800" spans="1:2" x14ac:dyDescent="0.25">
      <c r="A800" t="s">
        <v>158</v>
      </c>
      <c r="B800" s="11">
        <v>200000</v>
      </c>
    </row>
    <row r="801" spans="1:2" x14ac:dyDescent="0.25">
      <c r="A801" t="s">
        <v>159</v>
      </c>
      <c r="B801" s="11">
        <v>300000</v>
      </c>
    </row>
    <row r="802" spans="1:2" x14ac:dyDescent="0.25">
      <c r="A802" t="s">
        <v>157</v>
      </c>
      <c r="B802" s="11">
        <v>100000</v>
      </c>
    </row>
    <row r="803" spans="1:2" x14ac:dyDescent="0.25">
      <c r="A803" t="s">
        <v>158</v>
      </c>
      <c r="B803" s="11">
        <v>200000</v>
      </c>
    </row>
    <row r="804" spans="1:2" x14ac:dyDescent="0.25">
      <c r="A804" t="s">
        <v>159</v>
      </c>
      <c r="B804" s="11">
        <v>300000</v>
      </c>
    </row>
    <row r="805" spans="1:2" x14ac:dyDescent="0.25">
      <c r="A805" t="s">
        <v>157</v>
      </c>
      <c r="B805" s="11">
        <v>100000</v>
      </c>
    </row>
    <row r="806" spans="1:2" x14ac:dyDescent="0.25">
      <c r="A806" t="s">
        <v>158</v>
      </c>
      <c r="B806" s="11">
        <v>200000</v>
      </c>
    </row>
    <row r="807" spans="1:2" x14ac:dyDescent="0.25">
      <c r="A807" t="s">
        <v>159</v>
      </c>
      <c r="B807" s="11">
        <v>300000</v>
      </c>
    </row>
    <row r="808" spans="1:2" x14ac:dyDescent="0.25">
      <c r="A808" t="s">
        <v>157</v>
      </c>
      <c r="B808" s="11">
        <v>100000</v>
      </c>
    </row>
    <row r="809" spans="1:2" x14ac:dyDescent="0.25">
      <c r="A809" t="s">
        <v>158</v>
      </c>
      <c r="B809" s="11">
        <v>200000</v>
      </c>
    </row>
    <row r="810" spans="1:2" x14ac:dyDescent="0.25">
      <c r="A810" t="s">
        <v>159</v>
      </c>
      <c r="B810" s="11">
        <v>300000</v>
      </c>
    </row>
    <row r="811" spans="1:2" x14ac:dyDescent="0.25">
      <c r="A811" t="s">
        <v>157</v>
      </c>
      <c r="B811" s="11">
        <v>100000</v>
      </c>
    </row>
    <row r="812" spans="1:2" x14ac:dyDescent="0.25">
      <c r="A812" t="s">
        <v>158</v>
      </c>
      <c r="B812" s="11">
        <v>200000</v>
      </c>
    </row>
    <row r="813" spans="1:2" x14ac:dyDescent="0.25">
      <c r="A813" t="s">
        <v>159</v>
      </c>
      <c r="B813" s="11">
        <v>300000</v>
      </c>
    </row>
    <row r="814" spans="1:2" x14ac:dyDescent="0.25">
      <c r="A814" t="s">
        <v>157</v>
      </c>
      <c r="B814" s="11">
        <v>100000</v>
      </c>
    </row>
    <row r="815" spans="1:2" x14ac:dyDescent="0.25">
      <c r="A815" t="s">
        <v>158</v>
      </c>
      <c r="B815" s="11">
        <v>200000</v>
      </c>
    </row>
    <row r="816" spans="1:2" x14ac:dyDescent="0.25">
      <c r="A816" t="s">
        <v>159</v>
      </c>
      <c r="B816" s="11">
        <v>300000</v>
      </c>
    </row>
    <row r="817" spans="1:2" x14ac:dyDescent="0.25">
      <c r="A817" t="s">
        <v>157</v>
      </c>
      <c r="B817" s="11">
        <v>100000</v>
      </c>
    </row>
    <row r="818" spans="1:2" x14ac:dyDescent="0.25">
      <c r="A818" t="s">
        <v>158</v>
      </c>
      <c r="B818" s="11">
        <v>200000</v>
      </c>
    </row>
    <row r="819" spans="1:2" x14ac:dyDescent="0.25">
      <c r="A819" t="s">
        <v>159</v>
      </c>
      <c r="B819" s="11">
        <v>300000</v>
      </c>
    </row>
    <row r="820" spans="1:2" x14ac:dyDescent="0.25">
      <c r="A820" t="s">
        <v>157</v>
      </c>
      <c r="B820" s="11">
        <v>100000</v>
      </c>
    </row>
    <row r="821" spans="1:2" x14ac:dyDescent="0.25">
      <c r="A821" t="s">
        <v>158</v>
      </c>
      <c r="B821" s="11">
        <v>200000</v>
      </c>
    </row>
    <row r="822" spans="1:2" x14ac:dyDescent="0.25">
      <c r="A822" t="s">
        <v>159</v>
      </c>
      <c r="B822" s="11">
        <v>300000</v>
      </c>
    </row>
    <row r="823" spans="1:2" x14ac:dyDescent="0.25">
      <c r="A823" t="s">
        <v>157</v>
      </c>
      <c r="B823" s="11">
        <v>100000</v>
      </c>
    </row>
    <row r="824" spans="1:2" x14ac:dyDescent="0.25">
      <c r="A824" t="s">
        <v>158</v>
      </c>
      <c r="B824" s="11">
        <v>200000</v>
      </c>
    </row>
    <row r="825" spans="1:2" x14ac:dyDescent="0.25">
      <c r="A825" t="s">
        <v>159</v>
      </c>
      <c r="B825" s="11">
        <v>300000</v>
      </c>
    </row>
    <row r="826" spans="1:2" x14ac:dyDescent="0.25">
      <c r="A826" t="s">
        <v>157</v>
      </c>
      <c r="B826" s="11">
        <v>100000</v>
      </c>
    </row>
    <row r="827" spans="1:2" x14ac:dyDescent="0.25">
      <c r="A827" t="s">
        <v>158</v>
      </c>
      <c r="B827" s="11">
        <v>200000</v>
      </c>
    </row>
    <row r="828" spans="1:2" x14ac:dyDescent="0.25">
      <c r="A828" t="s">
        <v>159</v>
      </c>
      <c r="B828" s="11">
        <v>300000</v>
      </c>
    </row>
    <row r="829" spans="1:2" x14ac:dyDescent="0.25">
      <c r="A829" t="s">
        <v>157</v>
      </c>
      <c r="B829" s="11">
        <v>100000</v>
      </c>
    </row>
    <row r="830" spans="1:2" x14ac:dyDescent="0.25">
      <c r="A830" t="s">
        <v>158</v>
      </c>
      <c r="B830" s="11">
        <v>200000</v>
      </c>
    </row>
    <row r="831" spans="1:2" x14ac:dyDescent="0.25">
      <c r="A831" t="s">
        <v>159</v>
      </c>
      <c r="B831" s="11">
        <v>300000</v>
      </c>
    </row>
    <row r="832" spans="1:2" x14ac:dyDescent="0.25">
      <c r="A832" t="s">
        <v>157</v>
      </c>
      <c r="B832" s="11">
        <v>100000</v>
      </c>
    </row>
    <row r="833" spans="1:2" x14ac:dyDescent="0.25">
      <c r="A833" t="s">
        <v>158</v>
      </c>
      <c r="B833" s="11">
        <v>200000</v>
      </c>
    </row>
    <row r="834" spans="1:2" x14ac:dyDescent="0.25">
      <c r="A834" t="s">
        <v>159</v>
      </c>
      <c r="B834" s="11">
        <v>300000</v>
      </c>
    </row>
    <row r="835" spans="1:2" x14ac:dyDescent="0.25">
      <c r="A835" t="s">
        <v>157</v>
      </c>
      <c r="B835" s="11">
        <v>100000</v>
      </c>
    </row>
    <row r="836" spans="1:2" x14ac:dyDescent="0.25">
      <c r="A836" t="s">
        <v>158</v>
      </c>
      <c r="B836" s="11">
        <v>200000</v>
      </c>
    </row>
    <row r="837" spans="1:2" x14ac:dyDescent="0.25">
      <c r="A837" t="s">
        <v>159</v>
      </c>
      <c r="B837" s="11">
        <v>300000</v>
      </c>
    </row>
    <row r="838" spans="1:2" x14ac:dyDescent="0.25">
      <c r="A838" t="s">
        <v>157</v>
      </c>
      <c r="B838" s="11">
        <v>100000</v>
      </c>
    </row>
    <row r="839" spans="1:2" x14ac:dyDescent="0.25">
      <c r="A839" t="s">
        <v>158</v>
      </c>
      <c r="B839" s="11">
        <v>200000</v>
      </c>
    </row>
    <row r="840" spans="1:2" x14ac:dyDescent="0.25">
      <c r="A840" t="s">
        <v>159</v>
      </c>
      <c r="B840" s="11">
        <v>300000</v>
      </c>
    </row>
    <row r="841" spans="1:2" x14ac:dyDescent="0.25">
      <c r="A841" t="s">
        <v>157</v>
      </c>
      <c r="B841" s="11">
        <v>100000</v>
      </c>
    </row>
    <row r="842" spans="1:2" x14ac:dyDescent="0.25">
      <c r="A842" t="s">
        <v>158</v>
      </c>
      <c r="B842" s="11">
        <v>200000</v>
      </c>
    </row>
    <row r="843" spans="1:2" x14ac:dyDescent="0.25">
      <c r="A843" t="s">
        <v>159</v>
      </c>
      <c r="B843" s="11">
        <v>300000</v>
      </c>
    </row>
    <row r="844" spans="1:2" x14ac:dyDescent="0.25">
      <c r="A844" t="s">
        <v>157</v>
      </c>
      <c r="B844" s="11">
        <v>100000</v>
      </c>
    </row>
    <row r="845" spans="1:2" x14ac:dyDescent="0.25">
      <c r="A845" t="s">
        <v>158</v>
      </c>
      <c r="B845" s="11">
        <v>200000</v>
      </c>
    </row>
    <row r="846" spans="1:2" x14ac:dyDescent="0.25">
      <c r="A846" t="s">
        <v>159</v>
      </c>
      <c r="B846" s="11">
        <v>300000</v>
      </c>
    </row>
    <row r="847" spans="1:2" x14ac:dyDescent="0.25">
      <c r="A847" t="s">
        <v>157</v>
      </c>
      <c r="B847" s="11">
        <v>100000</v>
      </c>
    </row>
    <row r="848" spans="1:2" x14ac:dyDescent="0.25">
      <c r="A848" t="s">
        <v>158</v>
      </c>
      <c r="B848" s="11">
        <v>200000</v>
      </c>
    </row>
    <row r="849" spans="1:2" x14ac:dyDescent="0.25">
      <c r="A849" t="s">
        <v>159</v>
      </c>
      <c r="B849" s="11">
        <v>300000</v>
      </c>
    </row>
    <row r="850" spans="1:2" x14ac:dyDescent="0.25">
      <c r="A850" t="s">
        <v>157</v>
      </c>
      <c r="B850" s="11">
        <v>100000</v>
      </c>
    </row>
    <row r="851" spans="1:2" x14ac:dyDescent="0.25">
      <c r="A851" t="s">
        <v>158</v>
      </c>
      <c r="B851" s="11">
        <v>200000</v>
      </c>
    </row>
    <row r="852" spans="1:2" x14ac:dyDescent="0.25">
      <c r="A852" t="s">
        <v>159</v>
      </c>
      <c r="B852" s="11">
        <v>300000</v>
      </c>
    </row>
    <row r="853" spans="1:2" x14ac:dyDescent="0.25">
      <c r="A853" t="s">
        <v>157</v>
      </c>
      <c r="B853" s="11">
        <v>100000</v>
      </c>
    </row>
    <row r="854" spans="1:2" x14ac:dyDescent="0.25">
      <c r="A854" t="s">
        <v>158</v>
      </c>
      <c r="B854" s="11">
        <v>200000</v>
      </c>
    </row>
    <row r="855" spans="1:2" x14ac:dyDescent="0.25">
      <c r="A855" t="s">
        <v>159</v>
      </c>
      <c r="B855" s="11">
        <v>300000</v>
      </c>
    </row>
    <row r="856" spans="1:2" x14ac:dyDescent="0.25">
      <c r="A856" t="s">
        <v>157</v>
      </c>
      <c r="B856" s="11">
        <v>100000</v>
      </c>
    </row>
    <row r="857" spans="1:2" x14ac:dyDescent="0.25">
      <c r="A857" t="s">
        <v>158</v>
      </c>
      <c r="B857" s="11">
        <v>200000</v>
      </c>
    </row>
    <row r="858" spans="1:2" x14ac:dyDescent="0.25">
      <c r="A858" t="s">
        <v>159</v>
      </c>
      <c r="B858" s="11">
        <v>300000</v>
      </c>
    </row>
    <row r="859" spans="1:2" x14ac:dyDescent="0.25">
      <c r="A859" t="s">
        <v>157</v>
      </c>
      <c r="B859" s="11">
        <v>100000</v>
      </c>
    </row>
    <row r="860" spans="1:2" x14ac:dyDescent="0.25">
      <c r="A860" t="s">
        <v>158</v>
      </c>
      <c r="B860" s="11">
        <v>200000</v>
      </c>
    </row>
    <row r="861" spans="1:2" x14ac:dyDescent="0.25">
      <c r="A861" t="s">
        <v>159</v>
      </c>
      <c r="B861" s="11">
        <v>300000</v>
      </c>
    </row>
    <row r="862" spans="1:2" x14ac:dyDescent="0.25">
      <c r="A862" t="s">
        <v>157</v>
      </c>
      <c r="B862" s="11">
        <v>100000</v>
      </c>
    </row>
    <row r="863" spans="1:2" x14ac:dyDescent="0.25">
      <c r="A863" t="s">
        <v>158</v>
      </c>
      <c r="B863" s="11">
        <v>200000</v>
      </c>
    </row>
    <row r="864" spans="1:2" x14ac:dyDescent="0.25">
      <c r="A864" t="s">
        <v>159</v>
      </c>
      <c r="B864" s="11">
        <v>300000</v>
      </c>
    </row>
    <row r="865" spans="1:2" x14ac:dyDescent="0.25">
      <c r="A865" t="s">
        <v>157</v>
      </c>
      <c r="B865" s="11">
        <v>100000</v>
      </c>
    </row>
    <row r="866" spans="1:2" x14ac:dyDescent="0.25">
      <c r="A866" t="s">
        <v>158</v>
      </c>
      <c r="B866" s="11">
        <v>200000</v>
      </c>
    </row>
    <row r="867" spans="1:2" x14ac:dyDescent="0.25">
      <c r="A867" t="s">
        <v>159</v>
      </c>
      <c r="B867" s="11">
        <v>300000</v>
      </c>
    </row>
    <row r="868" spans="1:2" x14ac:dyDescent="0.25">
      <c r="A868" t="s">
        <v>157</v>
      </c>
      <c r="B868" s="11">
        <v>100000</v>
      </c>
    </row>
    <row r="869" spans="1:2" x14ac:dyDescent="0.25">
      <c r="A869" t="s">
        <v>158</v>
      </c>
      <c r="B869" s="11">
        <v>200000</v>
      </c>
    </row>
    <row r="870" spans="1:2" x14ac:dyDescent="0.25">
      <c r="A870" t="s">
        <v>159</v>
      </c>
      <c r="B870" s="11">
        <v>300000</v>
      </c>
    </row>
    <row r="871" spans="1:2" x14ac:dyDescent="0.25">
      <c r="A871" t="s">
        <v>157</v>
      </c>
      <c r="B871" s="11">
        <v>100000</v>
      </c>
    </row>
    <row r="872" spans="1:2" x14ac:dyDescent="0.25">
      <c r="A872" t="s">
        <v>158</v>
      </c>
      <c r="B872" s="11">
        <v>200000</v>
      </c>
    </row>
    <row r="873" spans="1:2" x14ac:dyDescent="0.25">
      <c r="A873" t="s">
        <v>159</v>
      </c>
      <c r="B873" s="11">
        <v>300000</v>
      </c>
    </row>
    <row r="874" spans="1:2" x14ac:dyDescent="0.25">
      <c r="A874" t="s">
        <v>157</v>
      </c>
      <c r="B874" s="11">
        <v>100000</v>
      </c>
    </row>
    <row r="875" spans="1:2" x14ac:dyDescent="0.25">
      <c r="A875" t="s">
        <v>158</v>
      </c>
      <c r="B875" s="11">
        <v>200000</v>
      </c>
    </row>
    <row r="876" spans="1:2" x14ac:dyDescent="0.25">
      <c r="A876" t="s">
        <v>159</v>
      </c>
      <c r="B876" s="11">
        <v>300000</v>
      </c>
    </row>
    <row r="877" spans="1:2" x14ac:dyDescent="0.25">
      <c r="A877" t="s">
        <v>157</v>
      </c>
      <c r="B877" s="11">
        <v>100000</v>
      </c>
    </row>
    <row r="878" spans="1:2" x14ac:dyDescent="0.25">
      <c r="A878" t="s">
        <v>158</v>
      </c>
      <c r="B878" s="11">
        <v>200000</v>
      </c>
    </row>
    <row r="879" spans="1:2" x14ac:dyDescent="0.25">
      <c r="A879" t="s">
        <v>159</v>
      </c>
      <c r="B879" s="11">
        <v>300000</v>
      </c>
    </row>
    <row r="880" spans="1:2" x14ac:dyDescent="0.25">
      <c r="A880" t="s">
        <v>157</v>
      </c>
      <c r="B880" s="11">
        <v>100000</v>
      </c>
    </row>
    <row r="881" spans="1:2" x14ac:dyDescent="0.25">
      <c r="A881" t="s">
        <v>158</v>
      </c>
      <c r="B881" s="11">
        <v>200000</v>
      </c>
    </row>
    <row r="882" spans="1:2" x14ac:dyDescent="0.25">
      <c r="A882" t="s">
        <v>159</v>
      </c>
      <c r="B882" s="11">
        <v>300000</v>
      </c>
    </row>
    <row r="883" spans="1:2" x14ac:dyDescent="0.25">
      <c r="A883" t="s">
        <v>157</v>
      </c>
      <c r="B883" s="11">
        <v>100000</v>
      </c>
    </row>
    <row r="884" spans="1:2" x14ac:dyDescent="0.25">
      <c r="A884" t="s">
        <v>158</v>
      </c>
      <c r="B884" s="11">
        <v>200000</v>
      </c>
    </row>
    <row r="885" spans="1:2" x14ac:dyDescent="0.25">
      <c r="A885" t="s">
        <v>159</v>
      </c>
      <c r="B885" s="11">
        <v>300000</v>
      </c>
    </row>
    <row r="886" spans="1:2" x14ac:dyDescent="0.25">
      <c r="A886" t="s">
        <v>157</v>
      </c>
      <c r="B886" s="11">
        <v>100000</v>
      </c>
    </row>
    <row r="887" spans="1:2" x14ac:dyDescent="0.25">
      <c r="A887" t="s">
        <v>158</v>
      </c>
      <c r="B887" s="11">
        <v>200000</v>
      </c>
    </row>
    <row r="888" spans="1:2" x14ac:dyDescent="0.25">
      <c r="A888" t="s">
        <v>159</v>
      </c>
      <c r="B888" s="11">
        <v>300000</v>
      </c>
    </row>
    <row r="889" spans="1:2" x14ac:dyDescent="0.25">
      <c r="A889" t="s">
        <v>157</v>
      </c>
      <c r="B889" s="11">
        <v>100000</v>
      </c>
    </row>
    <row r="890" spans="1:2" x14ac:dyDescent="0.25">
      <c r="A890" t="s">
        <v>158</v>
      </c>
      <c r="B890" s="11">
        <v>200000</v>
      </c>
    </row>
    <row r="891" spans="1:2" x14ac:dyDescent="0.25">
      <c r="A891" t="s">
        <v>159</v>
      </c>
      <c r="B891" s="11">
        <v>300000</v>
      </c>
    </row>
    <row r="892" spans="1:2" x14ac:dyDescent="0.25">
      <c r="A892" t="s">
        <v>157</v>
      </c>
      <c r="B892" s="11">
        <v>100000</v>
      </c>
    </row>
    <row r="893" spans="1:2" x14ac:dyDescent="0.25">
      <c r="A893" t="s">
        <v>158</v>
      </c>
      <c r="B893" s="11">
        <v>200000</v>
      </c>
    </row>
    <row r="894" spans="1:2" x14ac:dyDescent="0.25">
      <c r="A894" t="s">
        <v>159</v>
      </c>
      <c r="B894" s="11">
        <v>300000</v>
      </c>
    </row>
    <row r="895" spans="1:2" x14ac:dyDescent="0.25">
      <c r="A895" t="s">
        <v>157</v>
      </c>
      <c r="B895" s="11">
        <v>100000</v>
      </c>
    </row>
    <row r="896" spans="1:2" x14ac:dyDescent="0.25">
      <c r="A896" t="s">
        <v>158</v>
      </c>
      <c r="B896" s="11">
        <v>200000</v>
      </c>
    </row>
    <row r="897" spans="1:2" x14ac:dyDescent="0.25">
      <c r="A897" t="s">
        <v>159</v>
      </c>
      <c r="B897" s="11">
        <v>300000</v>
      </c>
    </row>
    <row r="898" spans="1:2" x14ac:dyDescent="0.25">
      <c r="A898" t="s">
        <v>157</v>
      </c>
      <c r="B898" s="11">
        <v>100000</v>
      </c>
    </row>
    <row r="899" spans="1:2" x14ac:dyDescent="0.25">
      <c r="A899" t="s">
        <v>158</v>
      </c>
      <c r="B899" s="11">
        <v>200000</v>
      </c>
    </row>
    <row r="900" spans="1:2" x14ac:dyDescent="0.25">
      <c r="A900" t="s">
        <v>159</v>
      </c>
      <c r="B900" s="11">
        <v>300000</v>
      </c>
    </row>
    <row r="901" spans="1:2" x14ac:dyDescent="0.25">
      <c r="A901" t="s">
        <v>157</v>
      </c>
      <c r="B901" s="11">
        <v>100000</v>
      </c>
    </row>
    <row r="902" spans="1:2" x14ac:dyDescent="0.25">
      <c r="A902" t="s">
        <v>158</v>
      </c>
      <c r="B902" s="11">
        <v>200000</v>
      </c>
    </row>
    <row r="903" spans="1:2" x14ac:dyDescent="0.25">
      <c r="A903" t="s">
        <v>159</v>
      </c>
      <c r="B903" s="11">
        <v>300000</v>
      </c>
    </row>
    <row r="904" spans="1:2" x14ac:dyDescent="0.25">
      <c r="A904" t="s">
        <v>157</v>
      </c>
      <c r="B904" s="11">
        <v>100000</v>
      </c>
    </row>
    <row r="905" spans="1:2" x14ac:dyDescent="0.25">
      <c r="A905" t="s">
        <v>158</v>
      </c>
      <c r="B905" s="11">
        <v>200000</v>
      </c>
    </row>
    <row r="906" spans="1:2" x14ac:dyDescent="0.25">
      <c r="A906" t="s">
        <v>159</v>
      </c>
      <c r="B906" s="11">
        <v>300000</v>
      </c>
    </row>
    <row r="907" spans="1:2" x14ac:dyDescent="0.25">
      <c r="A907" t="s">
        <v>157</v>
      </c>
      <c r="B907" s="11">
        <v>100000</v>
      </c>
    </row>
    <row r="908" spans="1:2" x14ac:dyDescent="0.25">
      <c r="A908" t="s">
        <v>158</v>
      </c>
      <c r="B908" s="11">
        <v>200000</v>
      </c>
    </row>
    <row r="909" spans="1:2" x14ac:dyDescent="0.25">
      <c r="A909" t="s">
        <v>159</v>
      </c>
      <c r="B909" s="11">
        <v>300000</v>
      </c>
    </row>
    <row r="910" spans="1:2" x14ac:dyDescent="0.25">
      <c r="A910" t="s">
        <v>157</v>
      </c>
      <c r="B910" s="11">
        <v>100000</v>
      </c>
    </row>
    <row r="911" spans="1:2" x14ac:dyDescent="0.25">
      <c r="A911" t="s">
        <v>158</v>
      </c>
      <c r="B911" s="11">
        <v>200000</v>
      </c>
    </row>
    <row r="912" spans="1:2" x14ac:dyDescent="0.25">
      <c r="A912" t="s">
        <v>159</v>
      </c>
      <c r="B912" s="11">
        <v>300000</v>
      </c>
    </row>
    <row r="913" spans="1:2" x14ac:dyDescent="0.25">
      <c r="A913" t="s">
        <v>157</v>
      </c>
      <c r="B913" s="11">
        <v>100000</v>
      </c>
    </row>
    <row r="914" spans="1:2" x14ac:dyDescent="0.25">
      <c r="A914" t="s">
        <v>158</v>
      </c>
      <c r="B914" s="11">
        <v>200000</v>
      </c>
    </row>
    <row r="915" spans="1:2" x14ac:dyDescent="0.25">
      <c r="A915" t="s">
        <v>159</v>
      </c>
      <c r="B915" s="11">
        <v>300000</v>
      </c>
    </row>
    <row r="916" spans="1:2" x14ac:dyDescent="0.25">
      <c r="A916" t="s">
        <v>157</v>
      </c>
      <c r="B916" s="11">
        <v>100000</v>
      </c>
    </row>
    <row r="917" spans="1:2" x14ac:dyDescent="0.25">
      <c r="A917" t="s">
        <v>158</v>
      </c>
      <c r="B917" s="11">
        <v>200000</v>
      </c>
    </row>
    <row r="918" spans="1:2" x14ac:dyDescent="0.25">
      <c r="A918" t="s">
        <v>159</v>
      </c>
      <c r="B918" s="11">
        <v>300000</v>
      </c>
    </row>
    <row r="919" spans="1:2" x14ac:dyDescent="0.25">
      <c r="A919" t="s">
        <v>157</v>
      </c>
      <c r="B919" s="11">
        <v>100000</v>
      </c>
    </row>
    <row r="920" spans="1:2" x14ac:dyDescent="0.25">
      <c r="A920" t="s">
        <v>158</v>
      </c>
      <c r="B920" s="11">
        <v>200000</v>
      </c>
    </row>
    <row r="921" spans="1:2" x14ac:dyDescent="0.25">
      <c r="A921" t="s">
        <v>159</v>
      </c>
      <c r="B921" s="11">
        <v>300000</v>
      </c>
    </row>
    <row r="922" spans="1:2" x14ac:dyDescent="0.25">
      <c r="A922" t="s">
        <v>157</v>
      </c>
      <c r="B922" s="11">
        <v>100000</v>
      </c>
    </row>
    <row r="923" spans="1:2" x14ac:dyDescent="0.25">
      <c r="A923" t="s">
        <v>158</v>
      </c>
      <c r="B923" s="11">
        <v>200000</v>
      </c>
    </row>
    <row r="924" spans="1:2" x14ac:dyDescent="0.25">
      <c r="A924" t="s">
        <v>159</v>
      </c>
      <c r="B924" s="11">
        <v>300000</v>
      </c>
    </row>
    <row r="925" spans="1:2" x14ac:dyDescent="0.25">
      <c r="A925" t="s">
        <v>157</v>
      </c>
      <c r="B925" s="11">
        <v>100000</v>
      </c>
    </row>
    <row r="926" spans="1:2" x14ac:dyDescent="0.25">
      <c r="A926" t="s">
        <v>158</v>
      </c>
      <c r="B926" s="11">
        <v>200000</v>
      </c>
    </row>
    <row r="927" spans="1:2" x14ac:dyDescent="0.25">
      <c r="A927" t="s">
        <v>159</v>
      </c>
      <c r="B927" s="11">
        <v>300000</v>
      </c>
    </row>
    <row r="928" spans="1:2" x14ac:dyDescent="0.25">
      <c r="A928" t="s">
        <v>157</v>
      </c>
      <c r="B928" s="11">
        <v>100000</v>
      </c>
    </row>
    <row r="929" spans="1:2" x14ac:dyDescent="0.25">
      <c r="A929" t="s">
        <v>158</v>
      </c>
      <c r="B929" s="11">
        <v>200000</v>
      </c>
    </row>
    <row r="930" spans="1:2" x14ac:dyDescent="0.25">
      <c r="A930" t="s">
        <v>159</v>
      </c>
      <c r="B930" s="11">
        <v>300000</v>
      </c>
    </row>
    <row r="931" spans="1:2" x14ac:dyDescent="0.25">
      <c r="A931" t="s">
        <v>157</v>
      </c>
      <c r="B931" s="11">
        <v>100000</v>
      </c>
    </row>
    <row r="932" spans="1:2" x14ac:dyDescent="0.25">
      <c r="A932" t="s">
        <v>158</v>
      </c>
      <c r="B932" s="11">
        <v>200000</v>
      </c>
    </row>
    <row r="933" spans="1:2" x14ac:dyDescent="0.25">
      <c r="A933" t="s">
        <v>159</v>
      </c>
      <c r="B933" s="11">
        <v>300000</v>
      </c>
    </row>
    <row r="934" spans="1:2" x14ac:dyDescent="0.25">
      <c r="A934" t="s">
        <v>157</v>
      </c>
      <c r="B934" s="11">
        <v>100000</v>
      </c>
    </row>
    <row r="935" spans="1:2" x14ac:dyDescent="0.25">
      <c r="A935" t="s">
        <v>158</v>
      </c>
      <c r="B935" s="11">
        <v>200000</v>
      </c>
    </row>
    <row r="936" spans="1:2" x14ac:dyDescent="0.25">
      <c r="A936" t="s">
        <v>159</v>
      </c>
      <c r="B936" s="11">
        <v>300000</v>
      </c>
    </row>
    <row r="937" spans="1:2" x14ac:dyDescent="0.25">
      <c r="A937" t="s">
        <v>157</v>
      </c>
      <c r="B937" s="11">
        <v>100000</v>
      </c>
    </row>
    <row r="938" spans="1:2" x14ac:dyDescent="0.25">
      <c r="A938" t="s">
        <v>158</v>
      </c>
      <c r="B938" s="11">
        <v>200000</v>
      </c>
    </row>
    <row r="939" spans="1:2" x14ac:dyDescent="0.25">
      <c r="A939" t="s">
        <v>159</v>
      </c>
      <c r="B939" s="11">
        <v>300000</v>
      </c>
    </row>
    <row r="940" spans="1:2" x14ac:dyDescent="0.25">
      <c r="A940" t="s">
        <v>157</v>
      </c>
      <c r="B940" s="11">
        <v>100000</v>
      </c>
    </row>
    <row r="941" spans="1:2" x14ac:dyDescent="0.25">
      <c r="A941" t="s">
        <v>158</v>
      </c>
      <c r="B941" s="11">
        <v>200000</v>
      </c>
    </row>
    <row r="942" spans="1:2" x14ac:dyDescent="0.25">
      <c r="A942" t="s">
        <v>159</v>
      </c>
      <c r="B942" s="11">
        <v>300000</v>
      </c>
    </row>
    <row r="943" spans="1:2" x14ac:dyDescent="0.25">
      <c r="A943" t="s">
        <v>157</v>
      </c>
      <c r="B943" s="11">
        <v>100000</v>
      </c>
    </row>
    <row r="944" spans="1:2" x14ac:dyDescent="0.25">
      <c r="A944" t="s">
        <v>158</v>
      </c>
      <c r="B944" s="11">
        <v>200000</v>
      </c>
    </row>
    <row r="945" spans="1:2" x14ac:dyDescent="0.25">
      <c r="A945" t="s">
        <v>159</v>
      </c>
      <c r="B945" s="11">
        <v>300000</v>
      </c>
    </row>
    <row r="946" spans="1:2" x14ac:dyDescent="0.25">
      <c r="A946" t="s">
        <v>157</v>
      </c>
      <c r="B946" s="11">
        <v>100000</v>
      </c>
    </row>
    <row r="947" spans="1:2" x14ac:dyDescent="0.25">
      <c r="A947" t="s">
        <v>158</v>
      </c>
      <c r="B947" s="11">
        <v>200000</v>
      </c>
    </row>
    <row r="948" spans="1:2" x14ac:dyDescent="0.25">
      <c r="A948" t="s">
        <v>159</v>
      </c>
      <c r="B948" s="11">
        <v>300000</v>
      </c>
    </row>
    <row r="949" spans="1:2" x14ac:dyDescent="0.25">
      <c r="A949" t="s">
        <v>157</v>
      </c>
      <c r="B949" s="11">
        <v>100000</v>
      </c>
    </row>
    <row r="950" spans="1:2" x14ac:dyDescent="0.25">
      <c r="A950" t="s">
        <v>158</v>
      </c>
      <c r="B950" s="11">
        <v>200000</v>
      </c>
    </row>
    <row r="951" spans="1:2" x14ac:dyDescent="0.25">
      <c r="A951" t="s">
        <v>159</v>
      </c>
      <c r="B951" s="11">
        <v>300000</v>
      </c>
    </row>
    <row r="952" spans="1:2" x14ac:dyDescent="0.25">
      <c r="A952" t="s">
        <v>157</v>
      </c>
      <c r="B952" s="11">
        <v>100000</v>
      </c>
    </row>
    <row r="953" spans="1:2" x14ac:dyDescent="0.25">
      <c r="A953" t="s">
        <v>158</v>
      </c>
      <c r="B953" s="11">
        <v>200000</v>
      </c>
    </row>
    <row r="954" spans="1:2" x14ac:dyDescent="0.25">
      <c r="A954" t="s">
        <v>159</v>
      </c>
      <c r="B954" s="11">
        <v>300000</v>
      </c>
    </row>
    <row r="955" spans="1:2" x14ac:dyDescent="0.25">
      <c r="A955" t="s">
        <v>157</v>
      </c>
      <c r="B955" s="11">
        <v>100000</v>
      </c>
    </row>
    <row r="956" spans="1:2" x14ac:dyDescent="0.25">
      <c r="A956" t="s">
        <v>158</v>
      </c>
      <c r="B956" s="11">
        <v>200000</v>
      </c>
    </row>
    <row r="957" spans="1:2" x14ac:dyDescent="0.25">
      <c r="A957" t="s">
        <v>159</v>
      </c>
      <c r="B957" s="11">
        <v>300000</v>
      </c>
    </row>
    <row r="958" spans="1:2" x14ac:dyDescent="0.25">
      <c r="A958" t="s">
        <v>157</v>
      </c>
      <c r="B958" s="11">
        <v>100000</v>
      </c>
    </row>
    <row r="959" spans="1:2" x14ac:dyDescent="0.25">
      <c r="A959" t="s">
        <v>158</v>
      </c>
      <c r="B959" s="11">
        <v>200000</v>
      </c>
    </row>
    <row r="960" spans="1:2" x14ac:dyDescent="0.25">
      <c r="A960" t="s">
        <v>159</v>
      </c>
      <c r="B960" s="11">
        <v>300000</v>
      </c>
    </row>
    <row r="961" spans="1:2" x14ac:dyDescent="0.25">
      <c r="A961" t="s">
        <v>157</v>
      </c>
      <c r="B961" s="11">
        <v>100000</v>
      </c>
    </row>
    <row r="962" spans="1:2" x14ac:dyDescent="0.25">
      <c r="A962" t="s">
        <v>158</v>
      </c>
      <c r="B962" s="11">
        <v>200000</v>
      </c>
    </row>
    <row r="963" spans="1:2" x14ac:dyDescent="0.25">
      <c r="A963" t="s">
        <v>159</v>
      </c>
      <c r="B963" s="11">
        <v>300000</v>
      </c>
    </row>
    <row r="964" spans="1:2" x14ac:dyDescent="0.25">
      <c r="A964" t="s">
        <v>157</v>
      </c>
      <c r="B964" s="11">
        <v>100000</v>
      </c>
    </row>
    <row r="965" spans="1:2" x14ac:dyDescent="0.25">
      <c r="A965" t="s">
        <v>158</v>
      </c>
      <c r="B965" s="11">
        <v>200000</v>
      </c>
    </row>
    <row r="966" spans="1:2" x14ac:dyDescent="0.25">
      <c r="A966" t="s">
        <v>159</v>
      </c>
      <c r="B966" s="11">
        <v>300000</v>
      </c>
    </row>
    <row r="967" spans="1:2" x14ac:dyDescent="0.25">
      <c r="A967" t="s">
        <v>157</v>
      </c>
      <c r="B967" s="11">
        <v>100000</v>
      </c>
    </row>
    <row r="968" spans="1:2" x14ac:dyDescent="0.25">
      <c r="A968" t="s">
        <v>158</v>
      </c>
      <c r="B968" s="11">
        <v>200000</v>
      </c>
    </row>
    <row r="969" spans="1:2" x14ac:dyDescent="0.25">
      <c r="A969" t="s">
        <v>159</v>
      </c>
      <c r="B969" s="11">
        <v>300000</v>
      </c>
    </row>
    <row r="970" spans="1:2" x14ac:dyDescent="0.25">
      <c r="A970" t="s">
        <v>157</v>
      </c>
      <c r="B970" s="11">
        <v>100000</v>
      </c>
    </row>
    <row r="971" spans="1:2" x14ac:dyDescent="0.25">
      <c r="A971" t="s">
        <v>158</v>
      </c>
      <c r="B971" s="11">
        <v>200000</v>
      </c>
    </row>
    <row r="972" spans="1:2" x14ac:dyDescent="0.25">
      <c r="A972" t="s">
        <v>159</v>
      </c>
      <c r="B972" s="11">
        <v>300000</v>
      </c>
    </row>
    <row r="973" spans="1:2" x14ac:dyDescent="0.25">
      <c r="A973" t="s">
        <v>157</v>
      </c>
      <c r="B973" s="11">
        <v>100000</v>
      </c>
    </row>
    <row r="974" spans="1:2" x14ac:dyDescent="0.25">
      <c r="A974" t="s">
        <v>158</v>
      </c>
      <c r="B974" s="11">
        <v>200000</v>
      </c>
    </row>
    <row r="975" spans="1:2" x14ac:dyDescent="0.25">
      <c r="A975" t="s">
        <v>159</v>
      </c>
      <c r="B975" s="11">
        <v>300000</v>
      </c>
    </row>
    <row r="976" spans="1:2" x14ac:dyDescent="0.25">
      <c r="A976" t="s">
        <v>157</v>
      </c>
      <c r="B976" s="11">
        <v>100000</v>
      </c>
    </row>
    <row r="977" spans="1:2" x14ac:dyDescent="0.25">
      <c r="A977" t="s">
        <v>158</v>
      </c>
      <c r="B977" s="11">
        <v>200000</v>
      </c>
    </row>
    <row r="978" spans="1:2" x14ac:dyDescent="0.25">
      <c r="A978" t="s">
        <v>159</v>
      </c>
      <c r="B978" s="11">
        <v>300000</v>
      </c>
    </row>
    <row r="979" spans="1:2" x14ac:dyDescent="0.25">
      <c r="A979" t="s">
        <v>157</v>
      </c>
      <c r="B979" s="11">
        <v>100000</v>
      </c>
    </row>
    <row r="980" spans="1:2" x14ac:dyDescent="0.25">
      <c r="A980" t="s">
        <v>158</v>
      </c>
      <c r="B980" s="11">
        <v>200000</v>
      </c>
    </row>
    <row r="981" spans="1:2" x14ac:dyDescent="0.25">
      <c r="A981" t="s">
        <v>159</v>
      </c>
      <c r="B981" s="11">
        <v>300000</v>
      </c>
    </row>
    <row r="982" spans="1:2" x14ac:dyDescent="0.25">
      <c r="A982" t="s">
        <v>157</v>
      </c>
      <c r="B982" s="11">
        <v>100000</v>
      </c>
    </row>
    <row r="983" spans="1:2" x14ac:dyDescent="0.25">
      <c r="A983" t="s">
        <v>158</v>
      </c>
      <c r="B983" s="11">
        <v>200000</v>
      </c>
    </row>
    <row r="984" spans="1:2" x14ac:dyDescent="0.25">
      <c r="A984" t="s">
        <v>159</v>
      </c>
      <c r="B984" s="11">
        <v>300000</v>
      </c>
    </row>
    <row r="985" spans="1:2" x14ac:dyDescent="0.25">
      <c r="A985" t="s">
        <v>157</v>
      </c>
      <c r="B985" s="11">
        <v>100000</v>
      </c>
    </row>
    <row r="986" spans="1:2" x14ac:dyDescent="0.25">
      <c r="A986" t="s">
        <v>158</v>
      </c>
      <c r="B986" s="11">
        <v>200000</v>
      </c>
    </row>
    <row r="987" spans="1:2" x14ac:dyDescent="0.25">
      <c r="A987" t="s">
        <v>159</v>
      </c>
      <c r="B987" s="11">
        <v>300000</v>
      </c>
    </row>
    <row r="988" spans="1:2" x14ac:dyDescent="0.25">
      <c r="A988" t="s">
        <v>157</v>
      </c>
      <c r="B988" s="11">
        <v>100000</v>
      </c>
    </row>
    <row r="989" spans="1:2" x14ac:dyDescent="0.25">
      <c r="A989" t="s">
        <v>158</v>
      </c>
      <c r="B989" s="11">
        <v>200000</v>
      </c>
    </row>
    <row r="990" spans="1:2" x14ac:dyDescent="0.25">
      <c r="A990" t="s">
        <v>159</v>
      </c>
      <c r="B990" s="11">
        <v>300000</v>
      </c>
    </row>
    <row r="991" spans="1:2" x14ac:dyDescent="0.25">
      <c r="A991" t="s">
        <v>157</v>
      </c>
      <c r="B991" s="11">
        <v>100000</v>
      </c>
    </row>
    <row r="992" spans="1:2" x14ac:dyDescent="0.25">
      <c r="A992" t="s">
        <v>158</v>
      </c>
      <c r="B992" s="11">
        <v>200000</v>
      </c>
    </row>
    <row r="993" spans="1:2" x14ac:dyDescent="0.25">
      <c r="A993" t="s">
        <v>159</v>
      </c>
      <c r="B993" s="11">
        <v>300000</v>
      </c>
    </row>
    <row r="994" spans="1:2" x14ac:dyDescent="0.25">
      <c r="A994" t="s">
        <v>157</v>
      </c>
      <c r="B994" s="11">
        <v>100000</v>
      </c>
    </row>
    <row r="995" spans="1:2" x14ac:dyDescent="0.25">
      <c r="A995" t="s">
        <v>158</v>
      </c>
      <c r="B995" s="11">
        <v>200000</v>
      </c>
    </row>
    <row r="996" spans="1:2" x14ac:dyDescent="0.25">
      <c r="A996" t="s">
        <v>159</v>
      </c>
      <c r="B996" s="11">
        <v>300000</v>
      </c>
    </row>
    <row r="997" spans="1:2" x14ac:dyDescent="0.25">
      <c r="A997" t="s">
        <v>157</v>
      </c>
      <c r="B997" s="11">
        <v>100000</v>
      </c>
    </row>
    <row r="998" spans="1:2" x14ac:dyDescent="0.25">
      <c r="A998" t="s">
        <v>158</v>
      </c>
      <c r="B998" s="11">
        <v>200000</v>
      </c>
    </row>
    <row r="999" spans="1:2" x14ac:dyDescent="0.25">
      <c r="A999" t="s">
        <v>159</v>
      </c>
      <c r="B999" s="11">
        <v>300000</v>
      </c>
    </row>
    <row r="1000" spans="1:2" x14ac:dyDescent="0.25">
      <c r="A1000" t="s">
        <v>157</v>
      </c>
      <c r="B1000" s="11">
        <v>100000</v>
      </c>
    </row>
    <row r="1001" spans="1:2" x14ac:dyDescent="0.25">
      <c r="A1001" t="s">
        <v>158</v>
      </c>
      <c r="B1001" s="11">
        <v>200000</v>
      </c>
    </row>
    <row r="1002" spans="1:2" x14ac:dyDescent="0.25">
      <c r="A1002" t="s">
        <v>159</v>
      </c>
      <c r="B1002" s="11">
        <v>300000</v>
      </c>
    </row>
    <row r="1003" spans="1:2" x14ac:dyDescent="0.25">
      <c r="A1003" t="s">
        <v>157</v>
      </c>
      <c r="B1003" s="11">
        <v>100000</v>
      </c>
    </row>
    <row r="1004" spans="1:2" x14ac:dyDescent="0.25">
      <c r="A1004" t="s">
        <v>158</v>
      </c>
      <c r="B1004" s="11">
        <v>200000</v>
      </c>
    </row>
    <row r="1005" spans="1:2" x14ac:dyDescent="0.25">
      <c r="A1005" t="s">
        <v>159</v>
      </c>
      <c r="B1005" s="11">
        <v>300000</v>
      </c>
    </row>
    <row r="1006" spans="1:2" x14ac:dyDescent="0.25">
      <c r="A1006" t="s">
        <v>157</v>
      </c>
      <c r="B1006" s="11">
        <v>100000</v>
      </c>
    </row>
    <row r="1007" spans="1:2" x14ac:dyDescent="0.25">
      <c r="A1007" t="s">
        <v>158</v>
      </c>
      <c r="B1007" s="11">
        <v>200000</v>
      </c>
    </row>
    <row r="1008" spans="1:2" x14ac:dyDescent="0.25">
      <c r="A1008" t="s">
        <v>159</v>
      </c>
      <c r="B1008" s="11">
        <v>300000</v>
      </c>
    </row>
    <row r="1009" spans="1:2" x14ac:dyDescent="0.25">
      <c r="A1009" t="s">
        <v>157</v>
      </c>
      <c r="B1009" s="11">
        <v>100000</v>
      </c>
    </row>
    <row r="1010" spans="1:2" x14ac:dyDescent="0.25">
      <c r="A1010" t="s">
        <v>158</v>
      </c>
      <c r="B1010" s="11">
        <v>200000</v>
      </c>
    </row>
    <row r="1011" spans="1:2" x14ac:dyDescent="0.25">
      <c r="A1011" t="s">
        <v>159</v>
      </c>
      <c r="B1011" s="11">
        <v>300000</v>
      </c>
    </row>
    <row r="1012" spans="1:2" x14ac:dyDescent="0.25">
      <c r="A1012" t="s">
        <v>157</v>
      </c>
      <c r="B1012" s="11">
        <v>100000</v>
      </c>
    </row>
    <row r="1013" spans="1:2" x14ac:dyDescent="0.25">
      <c r="A1013" t="s">
        <v>158</v>
      </c>
      <c r="B1013" s="11">
        <v>200000</v>
      </c>
    </row>
    <row r="1014" spans="1:2" x14ac:dyDescent="0.25">
      <c r="A1014" t="s">
        <v>159</v>
      </c>
      <c r="B1014" s="11">
        <v>300000</v>
      </c>
    </row>
    <row r="1015" spans="1:2" x14ac:dyDescent="0.25">
      <c r="A1015" t="s">
        <v>157</v>
      </c>
      <c r="B1015" s="11">
        <v>100000</v>
      </c>
    </row>
    <row r="1016" spans="1:2" x14ac:dyDescent="0.25">
      <c r="A1016" t="s">
        <v>158</v>
      </c>
      <c r="B1016" s="11">
        <v>200000</v>
      </c>
    </row>
    <row r="1017" spans="1:2" x14ac:dyDescent="0.25">
      <c r="A1017" t="s">
        <v>159</v>
      </c>
      <c r="B1017" s="11">
        <v>300000</v>
      </c>
    </row>
    <row r="1018" spans="1:2" x14ac:dyDescent="0.25">
      <c r="A1018" t="s">
        <v>157</v>
      </c>
      <c r="B1018" s="11">
        <v>100000</v>
      </c>
    </row>
    <row r="1019" spans="1:2" x14ac:dyDescent="0.25">
      <c r="A1019" t="s">
        <v>158</v>
      </c>
      <c r="B1019" s="11">
        <v>200000</v>
      </c>
    </row>
    <row r="1020" spans="1:2" x14ac:dyDescent="0.25">
      <c r="A1020" t="s">
        <v>159</v>
      </c>
      <c r="B1020" s="11">
        <v>300000</v>
      </c>
    </row>
    <row r="1021" spans="1:2" x14ac:dyDescent="0.25">
      <c r="A1021" t="s">
        <v>157</v>
      </c>
      <c r="B1021" s="11">
        <v>100000</v>
      </c>
    </row>
    <row r="1022" spans="1:2" x14ac:dyDescent="0.25">
      <c r="A1022" t="s">
        <v>158</v>
      </c>
      <c r="B1022" s="11">
        <v>200000</v>
      </c>
    </row>
    <row r="1023" spans="1:2" x14ac:dyDescent="0.25">
      <c r="A1023" t="s">
        <v>159</v>
      </c>
      <c r="B1023" s="11">
        <v>300000</v>
      </c>
    </row>
    <row r="1024" spans="1:2" x14ac:dyDescent="0.25">
      <c r="A1024" t="s">
        <v>157</v>
      </c>
      <c r="B1024" s="11">
        <v>100000</v>
      </c>
    </row>
    <row r="1025" spans="1:2" x14ac:dyDescent="0.25">
      <c r="A1025" t="s">
        <v>158</v>
      </c>
      <c r="B1025" s="11">
        <v>200000</v>
      </c>
    </row>
    <row r="1026" spans="1:2" x14ac:dyDescent="0.25">
      <c r="A1026" t="s">
        <v>159</v>
      </c>
      <c r="B1026" s="11">
        <v>300000</v>
      </c>
    </row>
    <row r="1027" spans="1:2" x14ac:dyDescent="0.25">
      <c r="A1027" t="s">
        <v>157</v>
      </c>
      <c r="B1027" s="11">
        <v>100000</v>
      </c>
    </row>
    <row r="1028" spans="1:2" x14ac:dyDescent="0.25">
      <c r="A1028" t="s">
        <v>158</v>
      </c>
      <c r="B1028" s="11">
        <v>200000</v>
      </c>
    </row>
    <row r="1029" spans="1:2" x14ac:dyDescent="0.25">
      <c r="A1029" t="s">
        <v>159</v>
      </c>
      <c r="B1029" s="11">
        <v>300000</v>
      </c>
    </row>
    <row r="1030" spans="1:2" x14ac:dyDescent="0.25">
      <c r="A1030" t="s">
        <v>157</v>
      </c>
      <c r="B1030" s="11">
        <v>100000</v>
      </c>
    </row>
    <row r="1031" spans="1:2" x14ac:dyDescent="0.25">
      <c r="A1031" t="s">
        <v>158</v>
      </c>
      <c r="B1031" s="11">
        <v>200000</v>
      </c>
    </row>
    <row r="1032" spans="1:2" x14ac:dyDescent="0.25">
      <c r="A1032" t="s">
        <v>159</v>
      </c>
      <c r="B1032" s="11">
        <v>300000</v>
      </c>
    </row>
    <row r="1033" spans="1:2" x14ac:dyDescent="0.25">
      <c r="A1033" t="s">
        <v>157</v>
      </c>
      <c r="B1033" s="11">
        <v>100000</v>
      </c>
    </row>
    <row r="1034" spans="1:2" x14ac:dyDescent="0.25">
      <c r="A1034" t="s">
        <v>158</v>
      </c>
      <c r="B1034" s="11">
        <v>200000</v>
      </c>
    </row>
    <row r="1035" spans="1:2" x14ac:dyDescent="0.25">
      <c r="A1035" t="s">
        <v>159</v>
      </c>
      <c r="B1035" s="11">
        <v>300000</v>
      </c>
    </row>
    <row r="1036" spans="1:2" x14ac:dyDescent="0.25">
      <c r="A1036" t="s">
        <v>157</v>
      </c>
      <c r="B1036" s="11">
        <v>100000</v>
      </c>
    </row>
    <row r="1037" spans="1:2" x14ac:dyDescent="0.25">
      <c r="A1037" t="s">
        <v>158</v>
      </c>
      <c r="B1037" s="11">
        <v>200000</v>
      </c>
    </row>
    <row r="1038" spans="1:2" x14ac:dyDescent="0.25">
      <c r="A1038" t="s">
        <v>159</v>
      </c>
      <c r="B1038" s="11">
        <v>300000</v>
      </c>
    </row>
    <row r="1039" spans="1:2" x14ac:dyDescent="0.25">
      <c r="A1039" t="s">
        <v>157</v>
      </c>
      <c r="B1039" s="11">
        <v>100000</v>
      </c>
    </row>
    <row r="1040" spans="1:2" x14ac:dyDescent="0.25">
      <c r="A1040" t="s">
        <v>158</v>
      </c>
      <c r="B1040" s="11">
        <v>200000</v>
      </c>
    </row>
    <row r="1041" spans="1:2" x14ac:dyDescent="0.25">
      <c r="A1041" t="s">
        <v>159</v>
      </c>
      <c r="B1041" s="11">
        <v>300000</v>
      </c>
    </row>
    <row r="1042" spans="1:2" x14ac:dyDescent="0.25">
      <c r="A1042" t="s">
        <v>157</v>
      </c>
      <c r="B1042" s="11">
        <v>100000</v>
      </c>
    </row>
    <row r="1043" spans="1:2" x14ac:dyDescent="0.25">
      <c r="A1043" t="s">
        <v>158</v>
      </c>
      <c r="B1043" s="11">
        <v>200000</v>
      </c>
    </row>
    <row r="1044" spans="1:2" x14ac:dyDescent="0.25">
      <c r="A1044" t="s">
        <v>159</v>
      </c>
      <c r="B1044" s="11">
        <v>300000</v>
      </c>
    </row>
    <row r="1045" spans="1:2" x14ac:dyDescent="0.25">
      <c r="A1045" t="s">
        <v>157</v>
      </c>
      <c r="B1045" s="11">
        <v>100000</v>
      </c>
    </row>
    <row r="1046" spans="1:2" x14ac:dyDescent="0.25">
      <c r="A1046" t="s">
        <v>158</v>
      </c>
      <c r="B1046" s="11">
        <v>200000</v>
      </c>
    </row>
    <row r="1047" spans="1:2" x14ac:dyDescent="0.25">
      <c r="A1047" t="s">
        <v>159</v>
      </c>
      <c r="B1047" s="11">
        <v>300000</v>
      </c>
    </row>
    <row r="1048" spans="1:2" x14ac:dyDescent="0.25">
      <c r="A1048" t="s">
        <v>157</v>
      </c>
      <c r="B1048" s="11">
        <v>100000</v>
      </c>
    </row>
    <row r="1049" spans="1:2" x14ac:dyDescent="0.25">
      <c r="A1049" t="s">
        <v>158</v>
      </c>
      <c r="B1049" s="11">
        <v>200000</v>
      </c>
    </row>
    <row r="1050" spans="1:2" x14ac:dyDescent="0.25">
      <c r="A1050" t="s">
        <v>159</v>
      </c>
      <c r="B1050" s="11">
        <v>300000</v>
      </c>
    </row>
    <row r="1051" spans="1:2" x14ac:dyDescent="0.25">
      <c r="A1051" t="s">
        <v>157</v>
      </c>
      <c r="B1051" s="11">
        <v>100000</v>
      </c>
    </row>
    <row r="1052" spans="1:2" x14ac:dyDescent="0.25">
      <c r="A1052" t="s">
        <v>158</v>
      </c>
      <c r="B1052" s="11">
        <v>200000</v>
      </c>
    </row>
    <row r="1053" spans="1:2" x14ac:dyDescent="0.25">
      <c r="A1053" t="s">
        <v>159</v>
      </c>
      <c r="B1053" s="11">
        <v>300000</v>
      </c>
    </row>
    <row r="1054" spans="1:2" x14ac:dyDescent="0.25">
      <c r="A1054" t="s">
        <v>157</v>
      </c>
      <c r="B1054" s="11">
        <v>100000</v>
      </c>
    </row>
    <row r="1055" spans="1:2" x14ac:dyDescent="0.25">
      <c r="A1055" t="s">
        <v>158</v>
      </c>
      <c r="B1055" s="11">
        <v>200000</v>
      </c>
    </row>
    <row r="1056" spans="1:2" x14ac:dyDescent="0.25">
      <c r="A1056" t="s">
        <v>159</v>
      </c>
      <c r="B1056" s="11">
        <v>300000</v>
      </c>
    </row>
    <row r="1057" spans="1:2" x14ac:dyDescent="0.25">
      <c r="A1057" t="s">
        <v>157</v>
      </c>
      <c r="B1057" s="11">
        <v>100000</v>
      </c>
    </row>
    <row r="1058" spans="1:2" x14ac:dyDescent="0.25">
      <c r="A1058" t="s">
        <v>158</v>
      </c>
      <c r="B1058" s="11">
        <v>200000</v>
      </c>
    </row>
    <row r="1059" spans="1:2" x14ac:dyDescent="0.25">
      <c r="A1059" t="s">
        <v>159</v>
      </c>
      <c r="B1059" s="11">
        <v>300000</v>
      </c>
    </row>
    <row r="1060" spans="1:2" x14ac:dyDescent="0.25">
      <c r="A1060" t="s">
        <v>157</v>
      </c>
      <c r="B1060" s="11">
        <v>100000</v>
      </c>
    </row>
    <row r="1061" spans="1:2" x14ac:dyDescent="0.25">
      <c r="A1061" t="s">
        <v>158</v>
      </c>
      <c r="B1061" s="11">
        <v>200000</v>
      </c>
    </row>
    <row r="1062" spans="1:2" x14ac:dyDescent="0.25">
      <c r="A1062" t="s">
        <v>159</v>
      </c>
      <c r="B1062" s="11">
        <v>300000</v>
      </c>
    </row>
    <row r="1063" spans="1:2" x14ac:dyDescent="0.25">
      <c r="A1063" t="s">
        <v>157</v>
      </c>
      <c r="B1063" s="11">
        <v>100000</v>
      </c>
    </row>
    <row r="1064" spans="1:2" x14ac:dyDescent="0.25">
      <c r="A1064" t="s">
        <v>158</v>
      </c>
      <c r="B1064" s="11">
        <v>200000</v>
      </c>
    </row>
    <row r="1065" spans="1:2" x14ac:dyDescent="0.25">
      <c r="A1065" t="s">
        <v>159</v>
      </c>
      <c r="B1065" s="11">
        <v>300000</v>
      </c>
    </row>
    <row r="1066" spans="1:2" x14ac:dyDescent="0.25">
      <c r="A1066" t="s">
        <v>157</v>
      </c>
      <c r="B1066" s="11">
        <v>100000</v>
      </c>
    </row>
    <row r="1067" spans="1:2" x14ac:dyDescent="0.25">
      <c r="A1067" t="s">
        <v>158</v>
      </c>
      <c r="B1067" s="11">
        <v>200000</v>
      </c>
    </row>
    <row r="1068" spans="1:2" x14ac:dyDescent="0.25">
      <c r="A1068" t="s">
        <v>159</v>
      </c>
      <c r="B1068" s="11">
        <v>300000</v>
      </c>
    </row>
    <row r="1069" spans="1:2" x14ac:dyDescent="0.25">
      <c r="A1069" t="s">
        <v>157</v>
      </c>
      <c r="B1069" s="11">
        <v>100000</v>
      </c>
    </row>
    <row r="1070" spans="1:2" x14ac:dyDescent="0.25">
      <c r="A1070" t="s">
        <v>158</v>
      </c>
      <c r="B1070" s="11">
        <v>200000</v>
      </c>
    </row>
    <row r="1071" spans="1:2" x14ac:dyDescent="0.25">
      <c r="A1071" t="s">
        <v>159</v>
      </c>
      <c r="B1071" s="11">
        <v>300000</v>
      </c>
    </row>
    <row r="1072" spans="1:2" x14ac:dyDescent="0.25">
      <c r="A1072" t="s">
        <v>157</v>
      </c>
      <c r="B1072" s="11">
        <v>100000</v>
      </c>
    </row>
    <row r="1073" spans="1:2" x14ac:dyDescent="0.25">
      <c r="A1073" t="s">
        <v>158</v>
      </c>
      <c r="B1073" s="11">
        <v>200000</v>
      </c>
    </row>
    <row r="1074" spans="1:2" x14ac:dyDescent="0.25">
      <c r="A1074" t="s">
        <v>159</v>
      </c>
      <c r="B1074" s="11">
        <v>300000</v>
      </c>
    </row>
    <row r="1075" spans="1:2" x14ac:dyDescent="0.25">
      <c r="A1075" t="s">
        <v>157</v>
      </c>
      <c r="B1075" s="11">
        <v>100000</v>
      </c>
    </row>
    <row r="1076" spans="1:2" x14ac:dyDescent="0.25">
      <c r="A1076" t="s">
        <v>158</v>
      </c>
      <c r="B1076" s="11">
        <v>200000</v>
      </c>
    </row>
    <row r="1077" spans="1:2" x14ac:dyDescent="0.25">
      <c r="A1077" t="s">
        <v>159</v>
      </c>
      <c r="B1077" s="11">
        <v>300000</v>
      </c>
    </row>
    <row r="1078" spans="1:2" x14ac:dyDescent="0.25">
      <c r="A1078" t="s">
        <v>157</v>
      </c>
      <c r="B1078" s="11">
        <v>100000</v>
      </c>
    </row>
    <row r="1079" spans="1:2" x14ac:dyDescent="0.25">
      <c r="A1079" t="s">
        <v>158</v>
      </c>
      <c r="B1079" s="11">
        <v>200000</v>
      </c>
    </row>
    <row r="1080" spans="1:2" x14ac:dyDescent="0.25">
      <c r="A1080" t="s">
        <v>159</v>
      </c>
      <c r="B1080" s="11">
        <v>300000</v>
      </c>
    </row>
    <row r="1081" spans="1:2" x14ac:dyDescent="0.25">
      <c r="A1081" t="s">
        <v>157</v>
      </c>
      <c r="B1081" s="11">
        <v>100000</v>
      </c>
    </row>
    <row r="1082" spans="1:2" x14ac:dyDescent="0.25">
      <c r="A1082" t="s">
        <v>158</v>
      </c>
      <c r="B1082" s="11">
        <v>200000</v>
      </c>
    </row>
    <row r="1083" spans="1:2" x14ac:dyDescent="0.25">
      <c r="A1083" t="s">
        <v>159</v>
      </c>
      <c r="B1083" s="11">
        <v>300000</v>
      </c>
    </row>
    <row r="1084" spans="1:2" x14ac:dyDescent="0.25">
      <c r="A1084" t="s">
        <v>157</v>
      </c>
      <c r="B1084" s="11">
        <v>100000</v>
      </c>
    </row>
    <row r="1085" spans="1:2" x14ac:dyDescent="0.25">
      <c r="A1085" t="s">
        <v>158</v>
      </c>
      <c r="B1085" s="11">
        <v>200000</v>
      </c>
    </row>
    <row r="1086" spans="1:2" x14ac:dyDescent="0.25">
      <c r="A1086" t="s">
        <v>159</v>
      </c>
      <c r="B1086" s="11">
        <v>300000</v>
      </c>
    </row>
    <row r="1087" spans="1:2" x14ac:dyDescent="0.25">
      <c r="A1087" t="s">
        <v>157</v>
      </c>
      <c r="B1087" s="11">
        <v>100000</v>
      </c>
    </row>
    <row r="1088" spans="1:2" x14ac:dyDescent="0.25">
      <c r="A1088" t="s">
        <v>158</v>
      </c>
      <c r="B1088" s="11">
        <v>200000</v>
      </c>
    </row>
    <row r="1089" spans="1:2" x14ac:dyDescent="0.25">
      <c r="A1089" t="s">
        <v>159</v>
      </c>
      <c r="B1089" s="11">
        <v>300000</v>
      </c>
    </row>
    <row r="1090" spans="1:2" x14ac:dyDescent="0.25">
      <c r="A1090" t="s">
        <v>157</v>
      </c>
      <c r="B1090" s="11">
        <v>100000</v>
      </c>
    </row>
    <row r="1091" spans="1:2" x14ac:dyDescent="0.25">
      <c r="A1091" t="s">
        <v>158</v>
      </c>
      <c r="B1091" s="11">
        <v>200000</v>
      </c>
    </row>
    <row r="1092" spans="1:2" x14ac:dyDescent="0.25">
      <c r="A1092" t="s">
        <v>159</v>
      </c>
      <c r="B1092" s="11">
        <v>300000</v>
      </c>
    </row>
    <row r="1093" spans="1:2" x14ac:dyDescent="0.25">
      <c r="A1093" t="s">
        <v>157</v>
      </c>
      <c r="B1093" s="11">
        <v>100000</v>
      </c>
    </row>
    <row r="1094" spans="1:2" x14ac:dyDescent="0.25">
      <c r="A1094" t="s">
        <v>158</v>
      </c>
      <c r="B1094" s="11">
        <v>200000</v>
      </c>
    </row>
    <row r="1095" spans="1:2" x14ac:dyDescent="0.25">
      <c r="A1095" t="s">
        <v>159</v>
      </c>
      <c r="B1095" s="11">
        <v>300000</v>
      </c>
    </row>
    <row r="1096" spans="1:2" x14ac:dyDescent="0.25">
      <c r="A1096" t="s">
        <v>157</v>
      </c>
      <c r="B1096" s="11">
        <v>100000</v>
      </c>
    </row>
    <row r="1097" spans="1:2" x14ac:dyDescent="0.25">
      <c r="A1097" t="s">
        <v>158</v>
      </c>
      <c r="B1097" s="11">
        <v>200000</v>
      </c>
    </row>
    <row r="1098" spans="1:2" x14ac:dyDescent="0.25">
      <c r="A1098" t="s">
        <v>159</v>
      </c>
      <c r="B1098" s="11">
        <v>300000</v>
      </c>
    </row>
    <row r="1099" spans="1:2" x14ac:dyDescent="0.25">
      <c r="A1099" t="s">
        <v>157</v>
      </c>
      <c r="B1099" s="11">
        <v>100000</v>
      </c>
    </row>
    <row r="1100" spans="1:2" x14ac:dyDescent="0.25">
      <c r="A1100" t="s">
        <v>158</v>
      </c>
      <c r="B1100" s="11">
        <v>200000</v>
      </c>
    </row>
    <row r="1101" spans="1:2" x14ac:dyDescent="0.25">
      <c r="A1101" t="s">
        <v>159</v>
      </c>
      <c r="B1101" s="11">
        <v>300000</v>
      </c>
    </row>
    <row r="1102" spans="1:2" x14ac:dyDescent="0.25">
      <c r="A1102" t="s">
        <v>157</v>
      </c>
      <c r="B1102" s="11">
        <v>100000</v>
      </c>
    </row>
    <row r="1103" spans="1:2" x14ac:dyDescent="0.25">
      <c r="A1103" t="s">
        <v>158</v>
      </c>
      <c r="B1103" s="11">
        <v>200000</v>
      </c>
    </row>
    <row r="1104" spans="1:2" x14ac:dyDescent="0.25">
      <c r="A1104" t="s">
        <v>159</v>
      </c>
      <c r="B1104" s="11">
        <v>300000</v>
      </c>
    </row>
    <row r="1105" spans="1:2" x14ac:dyDescent="0.25">
      <c r="A1105" t="s">
        <v>157</v>
      </c>
      <c r="B1105" s="11">
        <v>100000</v>
      </c>
    </row>
    <row r="1106" spans="1:2" x14ac:dyDescent="0.25">
      <c r="A1106" t="s">
        <v>158</v>
      </c>
      <c r="B1106" s="11">
        <v>200000</v>
      </c>
    </row>
    <row r="1107" spans="1:2" x14ac:dyDescent="0.25">
      <c r="A1107" t="s">
        <v>159</v>
      </c>
      <c r="B1107" s="11">
        <v>300000</v>
      </c>
    </row>
    <row r="1108" spans="1:2" x14ac:dyDescent="0.25">
      <c r="A1108" t="s">
        <v>157</v>
      </c>
      <c r="B1108" s="11">
        <v>100000</v>
      </c>
    </row>
    <row r="1109" spans="1:2" x14ac:dyDescent="0.25">
      <c r="A1109" t="s">
        <v>158</v>
      </c>
      <c r="B1109" s="11">
        <v>200000</v>
      </c>
    </row>
    <row r="1110" spans="1:2" x14ac:dyDescent="0.25">
      <c r="A1110" t="s">
        <v>159</v>
      </c>
      <c r="B1110" s="11">
        <v>300000</v>
      </c>
    </row>
    <row r="1111" spans="1:2" x14ac:dyDescent="0.25">
      <c r="A1111" t="s">
        <v>157</v>
      </c>
      <c r="B1111" s="11">
        <v>100000</v>
      </c>
    </row>
    <row r="1112" spans="1:2" x14ac:dyDescent="0.25">
      <c r="A1112" t="s">
        <v>158</v>
      </c>
      <c r="B1112" s="11">
        <v>200000</v>
      </c>
    </row>
    <row r="1113" spans="1:2" x14ac:dyDescent="0.25">
      <c r="A1113" t="s">
        <v>159</v>
      </c>
      <c r="B1113" s="11">
        <v>300000</v>
      </c>
    </row>
    <row r="1114" spans="1:2" x14ac:dyDescent="0.25">
      <c r="A1114" t="s">
        <v>157</v>
      </c>
      <c r="B1114" s="11">
        <v>100000</v>
      </c>
    </row>
    <row r="1115" spans="1:2" x14ac:dyDescent="0.25">
      <c r="A1115" t="s">
        <v>158</v>
      </c>
      <c r="B1115" s="11">
        <v>200000</v>
      </c>
    </row>
    <row r="1116" spans="1:2" x14ac:dyDescent="0.25">
      <c r="A1116" t="s">
        <v>159</v>
      </c>
      <c r="B1116" s="11">
        <v>300000</v>
      </c>
    </row>
    <row r="1117" spans="1:2" x14ac:dyDescent="0.25">
      <c r="A1117" t="s">
        <v>157</v>
      </c>
      <c r="B1117" s="11">
        <v>100000</v>
      </c>
    </row>
    <row r="1118" spans="1:2" x14ac:dyDescent="0.25">
      <c r="A1118" t="s">
        <v>158</v>
      </c>
      <c r="B1118" s="11">
        <v>200000</v>
      </c>
    </row>
    <row r="1119" spans="1:2" x14ac:dyDescent="0.25">
      <c r="A1119" t="s">
        <v>159</v>
      </c>
      <c r="B1119" s="11">
        <v>300000</v>
      </c>
    </row>
    <row r="1120" spans="1:2" x14ac:dyDescent="0.25">
      <c r="A1120" t="s">
        <v>157</v>
      </c>
      <c r="B1120" s="11">
        <v>100000</v>
      </c>
    </row>
    <row r="1121" spans="1:2" x14ac:dyDescent="0.25">
      <c r="A1121" t="s">
        <v>158</v>
      </c>
      <c r="B1121" s="11">
        <v>200000</v>
      </c>
    </row>
    <row r="1122" spans="1:2" x14ac:dyDescent="0.25">
      <c r="A1122" t="s">
        <v>159</v>
      </c>
      <c r="B1122" s="11">
        <v>300000</v>
      </c>
    </row>
    <row r="1123" spans="1:2" x14ac:dyDescent="0.25">
      <c r="A1123" t="s">
        <v>157</v>
      </c>
      <c r="B1123" s="11">
        <v>100000</v>
      </c>
    </row>
    <row r="1124" spans="1:2" x14ac:dyDescent="0.25">
      <c r="A1124" t="s">
        <v>158</v>
      </c>
      <c r="B1124" s="11">
        <v>200000</v>
      </c>
    </row>
    <row r="1125" spans="1:2" x14ac:dyDescent="0.25">
      <c r="A1125" t="s">
        <v>159</v>
      </c>
      <c r="B1125" s="11">
        <v>300000</v>
      </c>
    </row>
    <row r="1126" spans="1:2" x14ac:dyDescent="0.25">
      <c r="A1126" t="s">
        <v>157</v>
      </c>
      <c r="B1126" s="11">
        <v>100000</v>
      </c>
    </row>
    <row r="1127" spans="1:2" x14ac:dyDescent="0.25">
      <c r="A1127" t="s">
        <v>158</v>
      </c>
      <c r="B1127" s="11">
        <v>200000</v>
      </c>
    </row>
    <row r="1128" spans="1:2" x14ac:dyDescent="0.25">
      <c r="A1128" t="s">
        <v>159</v>
      </c>
      <c r="B1128" s="11">
        <v>300000</v>
      </c>
    </row>
    <row r="1129" spans="1:2" x14ac:dyDescent="0.25">
      <c r="A1129" t="s">
        <v>157</v>
      </c>
      <c r="B1129" s="11">
        <v>100000</v>
      </c>
    </row>
    <row r="1130" spans="1:2" x14ac:dyDescent="0.25">
      <c r="A1130" t="s">
        <v>158</v>
      </c>
      <c r="B1130" s="11">
        <v>200000</v>
      </c>
    </row>
    <row r="1131" spans="1:2" x14ac:dyDescent="0.25">
      <c r="A1131" t="s">
        <v>159</v>
      </c>
      <c r="B1131" s="11">
        <v>300000</v>
      </c>
    </row>
    <row r="1132" spans="1:2" x14ac:dyDescent="0.25">
      <c r="A1132" t="s">
        <v>157</v>
      </c>
      <c r="B1132" s="11">
        <v>100000</v>
      </c>
    </row>
    <row r="1133" spans="1:2" x14ac:dyDescent="0.25">
      <c r="A1133" t="s">
        <v>158</v>
      </c>
      <c r="B1133" s="11">
        <v>200000</v>
      </c>
    </row>
    <row r="1134" spans="1:2" x14ac:dyDescent="0.25">
      <c r="A1134" t="s">
        <v>159</v>
      </c>
      <c r="B1134" s="11">
        <v>300000</v>
      </c>
    </row>
    <row r="1135" spans="1:2" x14ac:dyDescent="0.25">
      <c r="A1135" t="s">
        <v>157</v>
      </c>
      <c r="B1135" s="11">
        <v>100000</v>
      </c>
    </row>
    <row r="1136" spans="1:2" x14ac:dyDescent="0.25">
      <c r="A1136" t="s">
        <v>158</v>
      </c>
      <c r="B1136" s="11">
        <v>200000</v>
      </c>
    </row>
    <row r="1137" spans="1:2" x14ac:dyDescent="0.25">
      <c r="A1137" t="s">
        <v>159</v>
      </c>
      <c r="B1137" s="11">
        <v>300000</v>
      </c>
    </row>
    <row r="1138" spans="1:2" x14ac:dyDescent="0.25">
      <c r="A1138" t="s">
        <v>157</v>
      </c>
      <c r="B1138" s="11">
        <v>100000</v>
      </c>
    </row>
    <row r="1139" spans="1:2" x14ac:dyDescent="0.25">
      <c r="A1139" t="s">
        <v>158</v>
      </c>
      <c r="B1139" s="11">
        <v>200000</v>
      </c>
    </row>
    <row r="1140" spans="1:2" x14ac:dyDescent="0.25">
      <c r="A1140" t="s">
        <v>159</v>
      </c>
      <c r="B1140" s="11">
        <v>300000</v>
      </c>
    </row>
    <row r="1141" spans="1:2" x14ac:dyDescent="0.25">
      <c r="A1141" t="s">
        <v>157</v>
      </c>
      <c r="B1141" s="11">
        <v>100000</v>
      </c>
    </row>
    <row r="1142" spans="1:2" x14ac:dyDescent="0.25">
      <c r="A1142" t="s">
        <v>158</v>
      </c>
      <c r="B1142" s="11">
        <v>200000</v>
      </c>
    </row>
    <row r="1143" spans="1:2" x14ac:dyDescent="0.25">
      <c r="A1143" t="s">
        <v>159</v>
      </c>
      <c r="B1143" s="11">
        <v>300000</v>
      </c>
    </row>
    <row r="1144" spans="1:2" x14ac:dyDescent="0.25">
      <c r="A1144" t="s">
        <v>157</v>
      </c>
      <c r="B1144" s="11">
        <v>100000</v>
      </c>
    </row>
    <row r="1145" spans="1:2" x14ac:dyDescent="0.25">
      <c r="A1145" t="s">
        <v>158</v>
      </c>
      <c r="B1145" s="11">
        <v>200000</v>
      </c>
    </row>
    <row r="1146" spans="1:2" x14ac:dyDescent="0.25">
      <c r="A1146" t="s">
        <v>159</v>
      </c>
      <c r="B1146" s="11">
        <v>300000</v>
      </c>
    </row>
    <row r="1147" spans="1:2" x14ac:dyDescent="0.25">
      <c r="A1147" t="s">
        <v>157</v>
      </c>
      <c r="B1147" s="11">
        <v>100000</v>
      </c>
    </row>
    <row r="1148" spans="1:2" x14ac:dyDescent="0.25">
      <c r="A1148" t="s">
        <v>158</v>
      </c>
      <c r="B1148" s="11">
        <v>200000</v>
      </c>
    </row>
    <row r="1149" spans="1:2" x14ac:dyDescent="0.25">
      <c r="A1149" t="s">
        <v>159</v>
      </c>
      <c r="B1149" s="11">
        <v>300000</v>
      </c>
    </row>
    <row r="1150" spans="1:2" x14ac:dyDescent="0.25">
      <c r="A1150" t="s">
        <v>157</v>
      </c>
      <c r="B1150" s="11">
        <v>100000</v>
      </c>
    </row>
    <row r="1151" spans="1:2" x14ac:dyDescent="0.25">
      <c r="A1151" t="s">
        <v>158</v>
      </c>
      <c r="B1151" s="11">
        <v>200000</v>
      </c>
    </row>
    <row r="1152" spans="1:2" x14ac:dyDescent="0.25">
      <c r="A1152" t="s">
        <v>159</v>
      </c>
      <c r="B1152" s="11">
        <v>300000</v>
      </c>
    </row>
    <row r="1153" spans="1:2" x14ac:dyDescent="0.25">
      <c r="A1153" t="s">
        <v>157</v>
      </c>
      <c r="B1153" s="11">
        <v>100000</v>
      </c>
    </row>
    <row r="1154" spans="1:2" x14ac:dyDescent="0.25">
      <c r="A1154" t="s">
        <v>158</v>
      </c>
      <c r="B1154" s="11">
        <v>200000</v>
      </c>
    </row>
    <row r="1155" spans="1:2" x14ac:dyDescent="0.25">
      <c r="A1155" t="s">
        <v>159</v>
      </c>
      <c r="B1155" s="11">
        <v>300000</v>
      </c>
    </row>
    <row r="1156" spans="1:2" x14ac:dyDescent="0.25">
      <c r="A1156" t="s">
        <v>157</v>
      </c>
      <c r="B1156" s="11">
        <v>100000</v>
      </c>
    </row>
    <row r="1157" spans="1:2" x14ac:dyDescent="0.25">
      <c r="A1157" t="s">
        <v>158</v>
      </c>
      <c r="B1157" s="11">
        <v>200000</v>
      </c>
    </row>
    <row r="1158" spans="1:2" x14ac:dyDescent="0.25">
      <c r="A1158" t="s">
        <v>159</v>
      </c>
      <c r="B1158" s="11">
        <v>300000</v>
      </c>
    </row>
    <row r="1159" spans="1:2" x14ac:dyDescent="0.25">
      <c r="A1159" t="s">
        <v>157</v>
      </c>
      <c r="B1159" s="11">
        <v>100000</v>
      </c>
    </row>
    <row r="1160" spans="1:2" x14ac:dyDescent="0.25">
      <c r="A1160" t="s">
        <v>158</v>
      </c>
      <c r="B1160" s="11">
        <v>200000</v>
      </c>
    </row>
    <row r="1161" spans="1:2" x14ac:dyDescent="0.25">
      <c r="A1161" t="s">
        <v>159</v>
      </c>
      <c r="B1161" s="11">
        <v>300000</v>
      </c>
    </row>
    <row r="1162" spans="1:2" x14ac:dyDescent="0.25">
      <c r="A1162" t="s">
        <v>157</v>
      </c>
      <c r="B1162" s="11">
        <v>100000</v>
      </c>
    </row>
    <row r="1163" spans="1:2" x14ac:dyDescent="0.25">
      <c r="A1163" t="s">
        <v>158</v>
      </c>
      <c r="B1163" s="11">
        <v>200000</v>
      </c>
    </row>
    <row r="1164" spans="1:2" x14ac:dyDescent="0.25">
      <c r="A1164" t="s">
        <v>159</v>
      </c>
      <c r="B1164" s="11">
        <v>300000</v>
      </c>
    </row>
    <row r="1165" spans="1:2" x14ac:dyDescent="0.25">
      <c r="A1165" t="s">
        <v>157</v>
      </c>
      <c r="B1165" s="11">
        <v>100000</v>
      </c>
    </row>
    <row r="1166" spans="1:2" x14ac:dyDescent="0.25">
      <c r="A1166" t="s">
        <v>158</v>
      </c>
      <c r="B1166" s="11">
        <v>200000</v>
      </c>
    </row>
    <row r="1167" spans="1:2" x14ac:dyDescent="0.25">
      <c r="A1167" t="s">
        <v>159</v>
      </c>
      <c r="B1167" s="11">
        <v>300000</v>
      </c>
    </row>
    <row r="1168" spans="1:2" x14ac:dyDescent="0.25">
      <c r="A1168" t="s">
        <v>157</v>
      </c>
      <c r="B1168" s="11">
        <v>100000</v>
      </c>
    </row>
    <row r="1169" spans="1:2" x14ac:dyDescent="0.25">
      <c r="A1169" t="s">
        <v>158</v>
      </c>
      <c r="B1169" s="11">
        <v>200000</v>
      </c>
    </row>
    <row r="1170" spans="1:2" x14ac:dyDescent="0.25">
      <c r="A1170" t="s">
        <v>159</v>
      </c>
      <c r="B1170" s="11">
        <v>300000</v>
      </c>
    </row>
    <row r="1171" spans="1:2" x14ac:dyDescent="0.25">
      <c r="A1171" t="s">
        <v>157</v>
      </c>
      <c r="B1171" s="11">
        <v>100000</v>
      </c>
    </row>
    <row r="1172" spans="1:2" x14ac:dyDescent="0.25">
      <c r="A1172" t="s">
        <v>158</v>
      </c>
      <c r="B1172" s="11">
        <v>200000</v>
      </c>
    </row>
    <row r="1173" spans="1:2" x14ac:dyDescent="0.25">
      <c r="A1173" t="s">
        <v>159</v>
      </c>
      <c r="B1173" s="11">
        <v>300000</v>
      </c>
    </row>
    <row r="1174" spans="1:2" x14ac:dyDescent="0.25">
      <c r="A1174" t="s">
        <v>157</v>
      </c>
      <c r="B1174" s="11">
        <v>100000</v>
      </c>
    </row>
    <row r="1175" spans="1:2" x14ac:dyDescent="0.25">
      <c r="A1175" t="s">
        <v>158</v>
      </c>
      <c r="B1175" s="11">
        <v>200000</v>
      </c>
    </row>
    <row r="1176" spans="1:2" x14ac:dyDescent="0.25">
      <c r="A1176" t="s">
        <v>159</v>
      </c>
      <c r="B1176" s="11">
        <v>300000</v>
      </c>
    </row>
    <row r="1177" spans="1:2" x14ac:dyDescent="0.25">
      <c r="A1177" t="s">
        <v>157</v>
      </c>
      <c r="B1177" s="11">
        <v>100000</v>
      </c>
    </row>
    <row r="1178" spans="1:2" x14ac:dyDescent="0.25">
      <c r="A1178" t="s">
        <v>158</v>
      </c>
      <c r="B1178" s="11">
        <v>200000</v>
      </c>
    </row>
    <row r="1179" spans="1:2" x14ac:dyDescent="0.25">
      <c r="A1179" t="s">
        <v>159</v>
      </c>
      <c r="B1179" s="11">
        <v>300000</v>
      </c>
    </row>
    <row r="1180" spans="1:2" x14ac:dyDescent="0.25">
      <c r="A1180" t="s">
        <v>157</v>
      </c>
      <c r="B1180" s="11">
        <v>100000</v>
      </c>
    </row>
    <row r="1181" spans="1:2" x14ac:dyDescent="0.25">
      <c r="A1181" t="s">
        <v>158</v>
      </c>
      <c r="B1181" s="11">
        <v>200000</v>
      </c>
    </row>
    <row r="1182" spans="1:2" x14ac:dyDescent="0.25">
      <c r="A1182" t="s">
        <v>159</v>
      </c>
      <c r="B1182" s="11">
        <v>300000</v>
      </c>
    </row>
    <row r="1183" spans="1:2" x14ac:dyDescent="0.25">
      <c r="A1183" t="s">
        <v>157</v>
      </c>
      <c r="B1183" s="11">
        <v>100000</v>
      </c>
    </row>
    <row r="1184" spans="1:2" x14ac:dyDescent="0.25">
      <c r="A1184" t="s">
        <v>158</v>
      </c>
      <c r="B1184" s="11">
        <v>200000</v>
      </c>
    </row>
    <row r="1185" spans="1:2" x14ac:dyDescent="0.25">
      <c r="A1185" t="s">
        <v>159</v>
      </c>
      <c r="B1185" s="11">
        <v>300000</v>
      </c>
    </row>
    <row r="1186" spans="1:2" x14ac:dyDescent="0.25">
      <c r="A1186" t="s">
        <v>157</v>
      </c>
      <c r="B1186" s="11">
        <v>100000</v>
      </c>
    </row>
    <row r="1187" spans="1:2" x14ac:dyDescent="0.25">
      <c r="A1187" t="s">
        <v>158</v>
      </c>
      <c r="B1187" s="11">
        <v>200000</v>
      </c>
    </row>
    <row r="1188" spans="1:2" x14ac:dyDescent="0.25">
      <c r="A1188" t="s">
        <v>159</v>
      </c>
      <c r="B1188" s="11">
        <v>300000</v>
      </c>
    </row>
    <row r="1189" spans="1:2" x14ac:dyDescent="0.25">
      <c r="A1189" t="s">
        <v>157</v>
      </c>
      <c r="B1189" s="11">
        <v>100000</v>
      </c>
    </row>
    <row r="1190" spans="1:2" x14ac:dyDescent="0.25">
      <c r="A1190" t="s">
        <v>158</v>
      </c>
      <c r="B1190" s="11">
        <v>200000</v>
      </c>
    </row>
    <row r="1191" spans="1:2" x14ac:dyDescent="0.25">
      <c r="A1191" t="s">
        <v>159</v>
      </c>
      <c r="B1191" s="11">
        <v>300000</v>
      </c>
    </row>
    <row r="1192" spans="1:2" x14ac:dyDescent="0.25">
      <c r="A1192" t="s">
        <v>157</v>
      </c>
      <c r="B1192" s="11">
        <v>100000</v>
      </c>
    </row>
    <row r="1193" spans="1:2" x14ac:dyDescent="0.25">
      <c r="A1193" t="s">
        <v>158</v>
      </c>
      <c r="B1193" s="11">
        <v>200000</v>
      </c>
    </row>
    <row r="1194" spans="1:2" x14ac:dyDescent="0.25">
      <c r="A1194" t="s">
        <v>159</v>
      </c>
      <c r="B1194" s="11">
        <v>300000</v>
      </c>
    </row>
    <row r="1195" spans="1:2" x14ac:dyDescent="0.25">
      <c r="A1195" t="s">
        <v>157</v>
      </c>
      <c r="B1195" s="11">
        <v>100000</v>
      </c>
    </row>
    <row r="1196" spans="1:2" x14ac:dyDescent="0.25">
      <c r="A1196" t="s">
        <v>158</v>
      </c>
      <c r="B1196" s="11">
        <v>200000</v>
      </c>
    </row>
    <row r="1197" spans="1:2" x14ac:dyDescent="0.25">
      <c r="A1197" t="s">
        <v>159</v>
      </c>
      <c r="B1197" s="11">
        <v>300000</v>
      </c>
    </row>
    <row r="1198" spans="1:2" x14ac:dyDescent="0.25">
      <c r="A1198" t="s">
        <v>157</v>
      </c>
      <c r="B1198" s="11">
        <v>100000</v>
      </c>
    </row>
    <row r="1199" spans="1:2" x14ac:dyDescent="0.25">
      <c r="A1199" t="s">
        <v>158</v>
      </c>
      <c r="B1199" s="11">
        <v>200000</v>
      </c>
    </row>
    <row r="1200" spans="1:2" x14ac:dyDescent="0.25">
      <c r="A1200" t="s">
        <v>159</v>
      </c>
      <c r="B1200" s="11">
        <v>300000</v>
      </c>
    </row>
    <row r="1201" spans="1:2" x14ac:dyDescent="0.25">
      <c r="A1201" t="s">
        <v>157</v>
      </c>
      <c r="B1201" s="11">
        <v>100000</v>
      </c>
    </row>
    <row r="1202" spans="1:2" x14ac:dyDescent="0.25">
      <c r="A1202" t="s">
        <v>158</v>
      </c>
      <c r="B1202" s="11">
        <v>200000</v>
      </c>
    </row>
    <row r="1203" spans="1:2" x14ac:dyDescent="0.25">
      <c r="A1203" t="s">
        <v>159</v>
      </c>
      <c r="B1203" s="11">
        <v>300000</v>
      </c>
    </row>
    <row r="1204" spans="1:2" x14ac:dyDescent="0.25">
      <c r="A1204" t="s">
        <v>157</v>
      </c>
      <c r="B1204" s="11">
        <v>100000</v>
      </c>
    </row>
    <row r="1205" spans="1:2" x14ac:dyDescent="0.25">
      <c r="A1205" t="s">
        <v>158</v>
      </c>
      <c r="B1205" s="11">
        <v>200000</v>
      </c>
    </row>
    <row r="1206" spans="1:2" x14ac:dyDescent="0.25">
      <c r="A1206" t="s">
        <v>159</v>
      </c>
      <c r="B1206" s="11">
        <v>300000</v>
      </c>
    </row>
    <row r="1207" spans="1:2" x14ac:dyDescent="0.25">
      <c r="A1207" t="s">
        <v>157</v>
      </c>
      <c r="B1207" s="11">
        <v>100000</v>
      </c>
    </row>
    <row r="1208" spans="1:2" x14ac:dyDescent="0.25">
      <c r="A1208" t="s">
        <v>158</v>
      </c>
      <c r="B1208" s="11">
        <v>200000</v>
      </c>
    </row>
    <row r="1209" spans="1:2" x14ac:dyDescent="0.25">
      <c r="A1209" t="s">
        <v>159</v>
      </c>
      <c r="B1209" s="11">
        <v>300000</v>
      </c>
    </row>
    <row r="1210" spans="1:2" x14ac:dyDescent="0.25">
      <c r="A1210" t="s">
        <v>157</v>
      </c>
      <c r="B1210" s="11">
        <v>100000</v>
      </c>
    </row>
    <row r="1211" spans="1:2" x14ac:dyDescent="0.25">
      <c r="A1211" t="s">
        <v>158</v>
      </c>
      <c r="B1211" s="11">
        <v>200000</v>
      </c>
    </row>
    <row r="1212" spans="1:2" x14ac:dyDescent="0.25">
      <c r="A1212" t="s">
        <v>159</v>
      </c>
      <c r="B1212" s="11">
        <v>300000</v>
      </c>
    </row>
    <row r="1213" spans="1:2" x14ac:dyDescent="0.25">
      <c r="A1213" t="s">
        <v>157</v>
      </c>
      <c r="B1213" s="11">
        <v>100000</v>
      </c>
    </row>
    <row r="1214" spans="1:2" x14ac:dyDescent="0.25">
      <c r="A1214" t="s">
        <v>158</v>
      </c>
      <c r="B1214" s="11">
        <v>200000</v>
      </c>
    </row>
    <row r="1215" spans="1:2" x14ac:dyDescent="0.25">
      <c r="A1215" t="s">
        <v>159</v>
      </c>
      <c r="B1215" s="11">
        <v>300000</v>
      </c>
    </row>
    <row r="1216" spans="1:2" x14ac:dyDescent="0.25">
      <c r="A1216" t="s">
        <v>157</v>
      </c>
      <c r="B1216" s="11">
        <v>100000</v>
      </c>
    </row>
    <row r="1217" spans="1:2" x14ac:dyDescent="0.25">
      <c r="A1217" t="s">
        <v>158</v>
      </c>
      <c r="B1217" s="11">
        <v>200000</v>
      </c>
    </row>
    <row r="1218" spans="1:2" x14ac:dyDescent="0.25">
      <c r="A1218" t="s">
        <v>159</v>
      </c>
      <c r="B1218" s="11">
        <v>300000</v>
      </c>
    </row>
    <row r="1219" spans="1:2" x14ac:dyDescent="0.25">
      <c r="A1219" t="s">
        <v>157</v>
      </c>
      <c r="B1219" s="11">
        <v>100000</v>
      </c>
    </row>
    <row r="1220" spans="1:2" x14ac:dyDescent="0.25">
      <c r="A1220" t="s">
        <v>158</v>
      </c>
      <c r="B1220" s="11">
        <v>200000</v>
      </c>
    </row>
    <row r="1221" spans="1:2" x14ac:dyDescent="0.25">
      <c r="A1221" t="s">
        <v>159</v>
      </c>
      <c r="B1221" s="11">
        <v>300000</v>
      </c>
    </row>
    <row r="1222" spans="1:2" x14ac:dyDescent="0.25">
      <c r="A1222" t="s">
        <v>157</v>
      </c>
      <c r="B1222" s="11">
        <v>100000</v>
      </c>
    </row>
    <row r="1223" spans="1:2" x14ac:dyDescent="0.25">
      <c r="A1223" t="s">
        <v>158</v>
      </c>
      <c r="B1223" s="11">
        <v>200000</v>
      </c>
    </row>
    <row r="1224" spans="1:2" x14ac:dyDescent="0.25">
      <c r="A1224" t="s">
        <v>159</v>
      </c>
      <c r="B1224" s="11">
        <v>300000</v>
      </c>
    </row>
    <row r="1225" spans="1:2" x14ac:dyDescent="0.25">
      <c r="A1225" t="s">
        <v>157</v>
      </c>
      <c r="B1225" s="11">
        <v>100000</v>
      </c>
    </row>
    <row r="1226" spans="1:2" x14ac:dyDescent="0.25">
      <c r="A1226" t="s">
        <v>158</v>
      </c>
      <c r="B1226" s="11">
        <v>200000</v>
      </c>
    </row>
    <row r="1227" spans="1:2" x14ac:dyDescent="0.25">
      <c r="A1227" t="s">
        <v>159</v>
      </c>
      <c r="B1227" s="11">
        <v>300000</v>
      </c>
    </row>
    <row r="1228" spans="1:2" x14ac:dyDescent="0.25">
      <c r="A1228" t="s">
        <v>157</v>
      </c>
      <c r="B1228" s="11">
        <v>100000</v>
      </c>
    </row>
    <row r="1229" spans="1:2" x14ac:dyDescent="0.25">
      <c r="A1229" t="s">
        <v>158</v>
      </c>
      <c r="B1229" s="11">
        <v>200000</v>
      </c>
    </row>
    <row r="1230" spans="1:2" x14ac:dyDescent="0.25">
      <c r="A1230" t="s">
        <v>159</v>
      </c>
      <c r="B1230" s="11">
        <v>300000</v>
      </c>
    </row>
    <row r="1231" spans="1:2" x14ac:dyDescent="0.25">
      <c r="A1231" t="s">
        <v>157</v>
      </c>
      <c r="B1231" s="11">
        <v>100000</v>
      </c>
    </row>
    <row r="1232" spans="1:2" x14ac:dyDescent="0.25">
      <c r="A1232" t="s">
        <v>158</v>
      </c>
      <c r="B1232" s="11">
        <v>200000</v>
      </c>
    </row>
    <row r="1233" spans="1:2" x14ac:dyDescent="0.25">
      <c r="A1233" t="s">
        <v>159</v>
      </c>
      <c r="B1233" s="11">
        <v>300000</v>
      </c>
    </row>
    <row r="1234" spans="1:2" x14ac:dyDescent="0.25">
      <c r="A1234" t="s">
        <v>157</v>
      </c>
      <c r="B1234" s="11">
        <v>100000</v>
      </c>
    </row>
    <row r="1235" spans="1:2" x14ac:dyDescent="0.25">
      <c r="A1235" t="s">
        <v>158</v>
      </c>
      <c r="B1235" s="11">
        <v>200000</v>
      </c>
    </row>
    <row r="1236" spans="1:2" x14ac:dyDescent="0.25">
      <c r="A1236" t="s">
        <v>159</v>
      </c>
      <c r="B1236" s="11">
        <v>300000</v>
      </c>
    </row>
    <row r="1237" spans="1:2" x14ac:dyDescent="0.25">
      <c r="A1237" t="s">
        <v>157</v>
      </c>
      <c r="B1237" s="11">
        <v>100000</v>
      </c>
    </row>
    <row r="1238" spans="1:2" x14ac:dyDescent="0.25">
      <c r="A1238" t="s">
        <v>158</v>
      </c>
      <c r="B1238" s="11">
        <v>200000</v>
      </c>
    </row>
    <row r="1239" spans="1:2" x14ac:dyDescent="0.25">
      <c r="A1239" t="s">
        <v>159</v>
      </c>
      <c r="B1239" s="11">
        <v>300000</v>
      </c>
    </row>
    <row r="1240" spans="1:2" x14ac:dyDescent="0.25">
      <c r="A1240" t="s">
        <v>157</v>
      </c>
      <c r="B1240" s="11">
        <v>100000</v>
      </c>
    </row>
    <row r="1241" spans="1:2" x14ac:dyDescent="0.25">
      <c r="A1241" t="s">
        <v>158</v>
      </c>
      <c r="B1241" s="11">
        <v>200000</v>
      </c>
    </row>
    <row r="1242" spans="1:2" x14ac:dyDescent="0.25">
      <c r="A1242" t="s">
        <v>159</v>
      </c>
      <c r="B1242" s="11">
        <v>300000</v>
      </c>
    </row>
    <row r="1243" spans="1:2" x14ac:dyDescent="0.25">
      <c r="A1243" t="s">
        <v>157</v>
      </c>
      <c r="B1243" s="11">
        <v>100000</v>
      </c>
    </row>
    <row r="1244" spans="1:2" x14ac:dyDescent="0.25">
      <c r="A1244" t="s">
        <v>158</v>
      </c>
      <c r="B1244" s="11">
        <v>200000</v>
      </c>
    </row>
    <row r="1245" spans="1:2" x14ac:dyDescent="0.25">
      <c r="A1245" t="s">
        <v>159</v>
      </c>
      <c r="B1245" s="11">
        <v>300000</v>
      </c>
    </row>
    <row r="1246" spans="1:2" x14ac:dyDescent="0.25">
      <c r="A1246" t="s">
        <v>157</v>
      </c>
      <c r="B1246" s="11">
        <v>100000</v>
      </c>
    </row>
    <row r="1247" spans="1:2" x14ac:dyDescent="0.25">
      <c r="A1247" t="s">
        <v>158</v>
      </c>
      <c r="B1247" s="11">
        <v>200000</v>
      </c>
    </row>
    <row r="1248" spans="1:2" x14ac:dyDescent="0.25">
      <c r="A1248" t="s">
        <v>159</v>
      </c>
      <c r="B1248" s="11">
        <v>300000</v>
      </c>
    </row>
    <row r="1249" spans="1:2" x14ac:dyDescent="0.25">
      <c r="A1249" t="s">
        <v>157</v>
      </c>
      <c r="B1249" s="11">
        <v>100000</v>
      </c>
    </row>
    <row r="1250" spans="1:2" x14ac:dyDescent="0.25">
      <c r="A1250" t="s">
        <v>158</v>
      </c>
      <c r="B1250" s="11">
        <v>200000</v>
      </c>
    </row>
    <row r="1251" spans="1:2" x14ac:dyDescent="0.25">
      <c r="A1251" t="s">
        <v>159</v>
      </c>
      <c r="B1251" s="11">
        <v>300000</v>
      </c>
    </row>
    <row r="1252" spans="1:2" x14ac:dyDescent="0.25">
      <c r="A1252" t="s">
        <v>157</v>
      </c>
      <c r="B1252" s="11">
        <v>100000</v>
      </c>
    </row>
    <row r="1253" spans="1:2" x14ac:dyDescent="0.25">
      <c r="A1253" t="s">
        <v>158</v>
      </c>
      <c r="B1253" s="11">
        <v>200000</v>
      </c>
    </row>
    <row r="1254" spans="1:2" x14ac:dyDescent="0.25">
      <c r="A1254" t="s">
        <v>159</v>
      </c>
      <c r="B1254" s="11">
        <v>300000</v>
      </c>
    </row>
    <row r="1255" spans="1:2" x14ac:dyDescent="0.25">
      <c r="A1255" t="s">
        <v>157</v>
      </c>
      <c r="B1255" s="11">
        <v>100000</v>
      </c>
    </row>
    <row r="1256" spans="1:2" x14ac:dyDescent="0.25">
      <c r="A1256" t="s">
        <v>158</v>
      </c>
      <c r="B1256" s="11">
        <v>200000</v>
      </c>
    </row>
    <row r="1257" spans="1:2" x14ac:dyDescent="0.25">
      <c r="A1257" t="s">
        <v>159</v>
      </c>
      <c r="B1257" s="11">
        <v>300000</v>
      </c>
    </row>
    <row r="1258" spans="1:2" x14ac:dyDescent="0.25">
      <c r="A1258" t="s">
        <v>157</v>
      </c>
      <c r="B1258" s="11">
        <v>100000</v>
      </c>
    </row>
    <row r="1259" spans="1:2" x14ac:dyDescent="0.25">
      <c r="A1259" t="s">
        <v>158</v>
      </c>
      <c r="B1259" s="11">
        <v>200000</v>
      </c>
    </row>
    <row r="1260" spans="1:2" x14ac:dyDescent="0.25">
      <c r="A1260" t="s">
        <v>159</v>
      </c>
      <c r="B1260" s="11">
        <v>300000</v>
      </c>
    </row>
    <row r="1261" spans="1:2" x14ac:dyDescent="0.25">
      <c r="A1261" t="s">
        <v>157</v>
      </c>
      <c r="B1261" s="11">
        <v>100000</v>
      </c>
    </row>
    <row r="1262" spans="1:2" x14ac:dyDescent="0.25">
      <c r="A1262" t="s">
        <v>158</v>
      </c>
      <c r="B1262" s="11">
        <v>200000</v>
      </c>
    </row>
    <row r="1263" spans="1:2" x14ac:dyDescent="0.25">
      <c r="A1263" t="s">
        <v>159</v>
      </c>
      <c r="B1263" s="11">
        <v>300000</v>
      </c>
    </row>
    <row r="1264" spans="1:2" x14ac:dyDescent="0.25">
      <c r="A1264" t="s">
        <v>157</v>
      </c>
      <c r="B1264" s="11">
        <v>100000</v>
      </c>
    </row>
    <row r="1265" spans="1:2" x14ac:dyDescent="0.25">
      <c r="A1265" t="s">
        <v>158</v>
      </c>
      <c r="B1265" s="11">
        <v>200000</v>
      </c>
    </row>
    <row r="1266" spans="1:2" x14ac:dyDescent="0.25">
      <c r="A1266" t="s">
        <v>159</v>
      </c>
      <c r="B1266" s="11">
        <v>300000</v>
      </c>
    </row>
    <row r="1267" spans="1:2" x14ac:dyDescent="0.25">
      <c r="A1267" t="s">
        <v>157</v>
      </c>
      <c r="B1267" s="11">
        <v>100000</v>
      </c>
    </row>
    <row r="1268" spans="1:2" x14ac:dyDescent="0.25">
      <c r="A1268" t="s">
        <v>158</v>
      </c>
      <c r="B1268" s="11">
        <v>200000</v>
      </c>
    </row>
    <row r="1269" spans="1:2" x14ac:dyDescent="0.25">
      <c r="A1269" t="s">
        <v>159</v>
      </c>
      <c r="B1269" s="11">
        <v>300000</v>
      </c>
    </row>
    <row r="1270" spans="1:2" x14ac:dyDescent="0.25">
      <c r="A1270" t="s">
        <v>157</v>
      </c>
      <c r="B1270" s="11">
        <v>100000</v>
      </c>
    </row>
    <row r="1271" spans="1:2" x14ac:dyDescent="0.25">
      <c r="A1271" t="s">
        <v>158</v>
      </c>
      <c r="B1271" s="11">
        <v>200000</v>
      </c>
    </row>
    <row r="1272" spans="1:2" x14ac:dyDescent="0.25">
      <c r="A1272" t="s">
        <v>159</v>
      </c>
      <c r="B1272" s="11">
        <v>300000</v>
      </c>
    </row>
    <row r="1273" spans="1:2" x14ac:dyDescent="0.25">
      <c r="A1273" t="s">
        <v>157</v>
      </c>
      <c r="B1273" s="11">
        <v>100000</v>
      </c>
    </row>
    <row r="1274" spans="1:2" x14ac:dyDescent="0.25">
      <c r="A1274" t="s">
        <v>158</v>
      </c>
      <c r="B1274" s="11">
        <v>200000</v>
      </c>
    </row>
    <row r="1275" spans="1:2" x14ac:dyDescent="0.25">
      <c r="A1275" t="s">
        <v>159</v>
      </c>
      <c r="B1275" s="11">
        <v>300000</v>
      </c>
    </row>
    <row r="1276" spans="1:2" x14ac:dyDescent="0.25">
      <c r="A1276" t="s">
        <v>157</v>
      </c>
      <c r="B1276" s="11">
        <v>100000</v>
      </c>
    </row>
    <row r="1277" spans="1:2" x14ac:dyDescent="0.25">
      <c r="A1277" t="s">
        <v>158</v>
      </c>
      <c r="B1277" s="11">
        <v>200000</v>
      </c>
    </row>
    <row r="1278" spans="1:2" x14ac:dyDescent="0.25">
      <c r="A1278" t="s">
        <v>159</v>
      </c>
      <c r="B1278" s="11">
        <v>300000</v>
      </c>
    </row>
    <row r="1279" spans="1:2" x14ac:dyDescent="0.25">
      <c r="A1279" t="s">
        <v>157</v>
      </c>
      <c r="B1279" s="11">
        <v>100000</v>
      </c>
    </row>
    <row r="1280" spans="1:2" x14ac:dyDescent="0.25">
      <c r="A1280" t="s">
        <v>158</v>
      </c>
      <c r="B1280" s="11">
        <v>200000</v>
      </c>
    </row>
    <row r="1281" spans="1:2" x14ac:dyDescent="0.25">
      <c r="A1281" t="s">
        <v>159</v>
      </c>
      <c r="B1281" s="11">
        <v>300000</v>
      </c>
    </row>
    <row r="1282" spans="1:2" x14ac:dyDescent="0.25">
      <c r="A1282" t="s">
        <v>157</v>
      </c>
      <c r="B1282" s="11">
        <v>100000</v>
      </c>
    </row>
    <row r="1283" spans="1:2" x14ac:dyDescent="0.25">
      <c r="A1283" t="s">
        <v>158</v>
      </c>
      <c r="B1283" s="11">
        <v>200000</v>
      </c>
    </row>
    <row r="1284" spans="1:2" x14ac:dyDescent="0.25">
      <c r="A1284" t="s">
        <v>159</v>
      </c>
      <c r="B1284" s="11">
        <v>300000</v>
      </c>
    </row>
    <row r="1285" spans="1:2" x14ac:dyDescent="0.25">
      <c r="A1285" t="s">
        <v>157</v>
      </c>
      <c r="B1285" s="11">
        <v>100000</v>
      </c>
    </row>
    <row r="1286" spans="1:2" x14ac:dyDescent="0.25">
      <c r="A1286" t="s">
        <v>158</v>
      </c>
      <c r="B1286" s="11">
        <v>200000</v>
      </c>
    </row>
    <row r="1287" spans="1:2" x14ac:dyDescent="0.25">
      <c r="A1287" t="s">
        <v>159</v>
      </c>
      <c r="B1287" s="11">
        <v>300000</v>
      </c>
    </row>
    <row r="1288" spans="1:2" x14ac:dyDescent="0.25">
      <c r="A1288" t="s">
        <v>157</v>
      </c>
      <c r="B1288" s="11">
        <v>100000</v>
      </c>
    </row>
    <row r="1289" spans="1:2" x14ac:dyDescent="0.25">
      <c r="A1289" t="s">
        <v>158</v>
      </c>
      <c r="B1289" s="11">
        <v>200000</v>
      </c>
    </row>
    <row r="1290" spans="1:2" x14ac:dyDescent="0.25">
      <c r="A1290" t="s">
        <v>159</v>
      </c>
      <c r="B1290" s="11">
        <v>300000</v>
      </c>
    </row>
    <row r="1291" spans="1:2" x14ac:dyDescent="0.25">
      <c r="A1291" t="s">
        <v>157</v>
      </c>
      <c r="B1291" s="11">
        <v>100000</v>
      </c>
    </row>
    <row r="1292" spans="1:2" x14ac:dyDescent="0.25">
      <c r="A1292" t="s">
        <v>158</v>
      </c>
      <c r="B1292" s="11">
        <v>200000</v>
      </c>
    </row>
    <row r="1293" spans="1:2" x14ac:dyDescent="0.25">
      <c r="A1293" t="s">
        <v>159</v>
      </c>
      <c r="B1293" s="11">
        <v>300000</v>
      </c>
    </row>
    <row r="1294" spans="1:2" x14ac:dyDescent="0.25">
      <c r="A1294" t="s">
        <v>157</v>
      </c>
      <c r="B1294" s="11">
        <v>100000</v>
      </c>
    </row>
    <row r="1295" spans="1:2" x14ac:dyDescent="0.25">
      <c r="A1295" t="s">
        <v>158</v>
      </c>
      <c r="B1295" s="11">
        <v>200000</v>
      </c>
    </row>
    <row r="1296" spans="1:2" x14ac:dyDescent="0.25">
      <c r="A1296" t="s">
        <v>159</v>
      </c>
      <c r="B1296" s="11">
        <v>300000</v>
      </c>
    </row>
    <row r="1297" spans="1:2" x14ac:dyDescent="0.25">
      <c r="A1297" t="s">
        <v>157</v>
      </c>
      <c r="B1297" s="11">
        <v>100000</v>
      </c>
    </row>
    <row r="1298" spans="1:2" x14ac:dyDescent="0.25">
      <c r="A1298" t="s">
        <v>158</v>
      </c>
      <c r="B1298" s="11">
        <v>200000</v>
      </c>
    </row>
    <row r="1299" spans="1:2" x14ac:dyDescent="0.25">
      <c r="A1299" t="s">
        <v>159</v>
      </c>
      <c r="B1299" s="11">
        <v>300000</v>
      </c>
    </row>
    <row r="1300" spans="1:2" x14ac:dyDescent="0.25">
      <c r="A1300" t="s">
        <v>157</v>
      </c>
      <c r="B1300" s="11">
        <v>100000</v>
      </c>
    </row>
    <row r="1301" spans="1:2" x14ac:dyDescent="0.25">
      <c r="A1301" t="s">
        <v>158</v>
      </c>
      <c r="B1301" s="11">
        <v>200000</v>
      </c>
    </row>
    <row r="1302" spans="1:2" x14ac:dyDescent="0.25">
      <c r="A1302" t="s">
        <v>159</v>
      </c>
      <c r="B1302" s="11">
        <v>300000</v>
      </c>
    </row>
    <row r="1303" spans="1:2" x14ac:dyDescent="0.25">
      <c r="A1303" t="s">
        <v>157</v>
      </c>
      <c r="B1303" s="11">
        <v>100000</v>
      </c>
    </row>
    <row r="1304" spans="1:2" x14ac:dyDescent="0.25">
      <c r="A1304" t="s">
        <v>158</v>
      </c>
      <c r="B1304" s="11">
        <v>200000</v>
      </c>
    </row>
    <row r="1305" spans="1:2" x14ac:dyDescent="0.25">
      <c r="A1305" t="s">
        <v>159</v>
      </c>
      <c r="B1305" s="11">
        <v>300000</v>
      </c>
    </row>
    <row r="1306" spans="1:2" x14ac:dyDescent="0.25">
      <c r="A1306" t="s">
        <v>157</v>
      </c>
      <c r="B1306" s="11">
        <v>100000</v>
      </c>
    </row>
    <row r="1307" spans="1:2" x14ac:dyDescent="0.25">
      <c r="A1307" t="s">
        <v>158</v>
      </c>
      <c r="B1307" s="11">
        <v>200000</v>
      </c>
    </row>
    <row r="1308" spans="1:2" x14ac:dyDescent="0.25">
      <c r="A1308" t="s">
        <v>159</v>
      </c>
      <c r="B1308" s="11">
        <v>300000</v>
      </c>
    </row>
    <row r="1309" spans="1:2" x14ac:dyDescent="0.25">
      <c r="A1309" t="s">
        <v>157</v>
      </c>
      <c r="B1309" s="11">
        <v>100000</v>
      </c>
    </row>
    <row r="1310" spans="1:2" x14ac:dyDescent="0.25">
      <c r="A1310" t="s">
        <v>158</v>
      </c>
      <c r="B1310" s="11">
        <v>200000</v>
      </c>
    </row>
    <row r="1311" spans="1:2" x14ac:dyDescent="0.25">
      <c r="A1311" t="s">
        <v>159</v>
      </c>
      <c r="B1311" s="11">
        <v>300000</v>
      </c>
    </row>
    <row r="1312" spans="1:2" x14ac:dyDescent="0.25">
      <c r="A1312" t="s">
        <v>157</v>
      </c>
      <c r="B1312" s="11">
        <v>100000</v>
      </c>
    </row>
    <row r="1313" spans="1:2" x14ac:dyDescent="0.25">
      <c r="A1313" t="s">
        <v>158</v>
      </c>
      <c r="B1313" s="11">
        <v>200000</v>
      </c>
    </row>
    <row r="1314" spans="1:2" x14ac:dyDescent="0.25">
      <c r="A1314" t="s">
        <v>159</v>
      </c>
      <c r="B1314" s="11">
        <v>300000</v>
      </c>
    </row>
    <row r="1315" spans="1:2" x14ac:dyDescent="0.25">
      <c r="A1315" t="s">
        <v>157</v>
      </c>
      <c r="B1315" s="11">
        <v>100000</v>
      </c>
    </row>
    <row r="1316" spans="1:2" x14ac:dyDescent="0.25">
      <c r="A1316" t="s">
        <v>158</v>
      </c>
      <c r="B1316" s="11">
        <v>200000</v>
      </c>
    </row>
    <row r="1317" spans="1:2" x14ac:dyDescent="0.25">
      <c r="A1317" t="s">
        <v>159</v>
      </c>
      <c r="B1317" s="11">
        <v>300000</v>
      </c>
    </row>
    <row r="1318" spans="1:2" x14ac:dyDescent="0.25">
      <c r="A1318" t="s">
        <v>157</v>
      </c>
      <c r="B1318" s="11">
        <v>100000</v>
      </c>
    </row>
    <row r="1319" spans="1:2" x14ac:dyDescent="0.25">
      <c r="A1319" t="s">
        <v>158</v>
      </c>
      <c r="B1319" s="11">
        <v>200000</v>
      </c>
    </row>
    <row r="1320" spans="1:2" x14ac:dyDescent="0.25">
      <c r="A1320" t="s">
        <v>159</v>
      </c>
      <c r="B1320" s="11">
        <v>300000</v>
      </c>
    </row>
    <row r="1321" spans="1:2" x14ac:dyDescent="0.25">
      <c r="A1321" t="s">
        <v>157</v>
      </c>
      <c r="B1321" s="11">
        <v>100000</v>
      </c>
    </row>
    <row r="1322" spans="1:2" x14ac:dyDescent="0.25">
      <c r="A1322" t="s">
        <v>158</v>
      </c>
      <c r="B1322" s="11">
        <v>200000</v>
      </c>
    </row>
    <row r="1323" spans="1:2" x14ac:dyDescent="0.25">
      <c r="A1323" t="s">
        <v>159</v>
      </c>
      <c r="B1323" s="11">
        <v>300000</v>
      </c>
    </row>
    <row r="1324" spans="1:2" x14ac:dyDescent="0.25">
      <c r="A1324" t="s">
        <v>157</v>
      </c>
      <c r="B1324" s="11">
        <v>100000</v>
      </c>
    </row>
    <row r="1325" spans="1:2" x14ac:dyDescent="0.25">
      <c r="A1325" t="s">
        <v>158</v>
      </c>
      <c r="B1325" s="11">
        <v>200000</v>
      </c>
    </row>
    <row r="1326" spans="1:2" x14ac:dyDescent="0.25">
      <c r="A1326" t="s">
        <v>159</v>
      </c>
      <c r="B1326" s="11">
        <v>300000</v>
      </c>
    </row>
    <row r="1327" spans="1:2" x14ac:dyDescent="0.25">
      <c r="A1327" t="s">
        <v>157</v>
      </c>
      <c r="B1327" s="11">
        <v>100000</v>
      </c>
    </row>
    <row r="1328" spans="1:2" x14ac:dyDescent="0.25">
      <c r="A1328" t="s">
        <v>158</v>
      </c>
      <c r="B1328" s="11">
        <v>200000</v>
      </c>
    </row>
    <row r="1329" spans="1:2" x14ac:dyDescent="0.25">
      <c r="A1329" t="s">
        <v>159</v>
      </c>
      <c r="B1329" s="11">
        <v>300000</v>
      </c>
    </row>
    <row r="1330" spans="1:2" x14ac:dyDescent="0.25">
      <c r="A1330" t="s">
        <v>157</v>
      </c>
      <c r="B1330" s="11">
        <v>100000</v>
      </c>
    </row>
    <row r="1331" spans="1:2" x14ac:dyDescent="0.25">
      <c r="A1331" t="s">
        <v>158</v>
      </c>
      <c r="B1331" s="11">
        <v>200000</v>
      </c>
    </row>
    <row r="1332" spans="1:2" x14ac:dyDescent="0.25">
      <c r="A1332" t="s">
        <v>159</v>
      </c>
      <c r="B1332" s="11">
        <v>300000</v>
      </c>
    </row>
    <row r="1333" spans="1:2" x14ac:dyDescent="0.25">
      <c r="A1333" t="s">
        <v>157</v>
      </c>
      <c r="B1333" s="11">
        <v>100000</v>
      </c>
    </row>
    <row r="1334" spans="1:2" x14ac:dyDescent="0.25">
      <c r="A1334" t="s">
        <v>158</v>
      </c>
      <c r="B1334" s="11">
        <v>200000</v>
      </c>
    </row>
    <row r="1335" spans="1:2" x14ac:dyDescent="0.25">
      <c r="A1335" t="s">
        <v>159</v>
      </c>
      <c r="B1335" s="11">
        <v>300000</v>
      </c>
    </row>
    <row r="1336" spans="1:2" x14ac:dyDescent="0.25">
      <c r="A1336" t="s">
        <v>157</v>
      </c>
      <c r="B1336" s="11">
        <v>100000</v>
      </c>
    </row>
    <row r="1337" spans="1:2" x14ac:dyDescent="0.25">
      <c r="A1337" t="s">
        <v>158</v>
      </c>
      <c r="B1337" s="11">
        <v>200000</v>
      </c>
    </row>
    <row r="1338" spans="1:2" x14ac:dyDescent="0.25">
      <c r="A1338" t="s">
        <v>159</v>
      </c>
      <c r="B1338" s="11">
        <v>300000</v>
      </c>
    </row>
    <row r="1339" spans="1:2" x14ac:dyDescent="0.25">
      <c r="A1339" t="s">
        <v>157</v>
      </c>
      <c r="B1339" s="11">
        <v>100000</v>
      </c>
    </row>
    <row r="1340" spans="1:2" x14ac:dyDescent="0.25">
      <c r="A1340" t="s">
        <v>158</v>
      </c>
      <c r="B1340" s="11">
        <v>200000</v>
      </c>
    </row>
    <row r="1341" spans="1:2" x14ac:dyDescent="0.25">
      <c r="A1341" t="s">
        <v>159</v>
      </c>
      <c r="B1341" s="11">
        <v>300000</v>
      </c>
    </row>
    <row r="1342" spans="1:2" x14ac:dyDescent="0.25">
      <c r="A1342" t="s">
        <v>157</v>
      </c>
      <c r="B1342" s="11">
        <v>100000</v>
      </c>
    </row>
    <row r="1343" spans="1:2" x14ac:dyDescent="0.25">
      <c r="A1343" t="s">
        <v>158</v>
      </c>
      <c r="B1343" s="11">
        <v>200000</v>
      </c>
    </row>
    <row r="1344" spans="1:2" x14ac:dyDescent="0.25">
      <c r="A1344" t="s">
        <v>159</v>
      </c>
      <c r="B1344" s="11">
        <v>300000</v>
      </c>
    </row>
    <row r="1345" spans="1:2" x14ac:dyDescent="0.25">
      <c r="A1345" t="s">
        <v>157</v>
      </c>
      <c r="B1345" s="11">
        <v>100000</v>
      </c>
    </row>
    <row r="1346" spans="1:2" x14ac:dyDescent="0.25">
      <c r="A1346" t="s">
        <v>158</v>
      </c>
      <c r="B1346" s="11">
        <v>200000</v>
      </c>
    </row>
    <row r="1347" spans="1:2" x14ac:dyDescent="0.25">
      <c r="A1347" t="s">
        <v>159</v>
      </c>
      <c r="B1347" s="11">
        <v>300000</v>
      </c>
    </row>
    <row r="1348" spans="1:2" x14ac:dyDescent="0.25">
      <c r="A1348" t="s">
        <v>157</v>
      </c>
      <c r="B1348" s="11">
        <v>100000</v>
      </c>
    </row>
    <row r="1349" spans="1:2" x14ac:dyDescent="0.25">
      <c r="A1349" t="s">
        <v>158</v>
      </c>
      <c r="B1349" s="11">
        <v>200000</v>
      </c>
    </row>
    <row r="1350" spans="1:2" x14ac:dyDescent="0.25">
      <c r="A1350" t="s">
        <v>159</v>
      </c>
      <c r="B1350" s="11">
        <v>300000</v>
      </c>
    </row>
    <row r="1351" spans="1:2" x14ac:dyDescent="0.25">
      <c r="A1351" t="s">
        <v>157</v>
      </c>
      <c r="B1351" s="11">
        <v>100000</v>
      </c>
    </row>
    <row r="1352" spans="1:2" x14ac:dyDescent="0.25">
      <c r="A1352" t="s">
        <v>158</v>
      </c>
      <c r="B1352" s="11">
        <v>200000</v>
      </c>
    </row>
    <row r="1353" spans="1:2" x14ac:dyDescent="0.25">
      <c r="A1353" t="s">
        <v>159</v>
      </c>
      <c r="B1353" s="11">
        <v>300000</v>
      </c>
    </row>
    <row r="1354" spans="1:2" x14ac:dyDescent="0.25">
      <c r="A1354" t="s">
        <v>157</v>
      </c>
      <c r="B1354" s="11">
        <v>100000</v>
      </c>
    </row>
    <row r="1355" spans="1:2" x14ac:dyDescent="0.25">
      <c r="A1355" t="s">
        <v>158</v>
      </c>
      <c r="B1355" s="11">
        <v>200000</v>
      </c>
    </row>
    <row r="1356" spans="1:2" x14ac:dyDescent="0.25">
      <c r="A1356" t="s">
        <v>159</v>
      </c>
      <c r="B1356" s="11">
        <v>300000</v>
      </c>
    </row>
    <row r="1357" spans="1:2" x14ac:dyDescent="0.25">
      <c r="A1357" t="s">
        <v>157</v>
      </c>
      <c r="B1357" s="11">
        <v>100000</v>
      </c>
    </row>
    <row r="1358" spans="1:2" x14ac:dyDescent="0.25">
      <c r="A1358" t="s">
        <v>158</v>
      </c>
      <c r="B1358" s="11">
        <v>200000</v>
      </c>
    </row>
    <row r="1359" spans="1:2" x14ac:dyDescent="0.25">
      <c r="A1359" t="s">
        <v>159</v>
      </c>
      <c r="B1359" s="11">
        <v>300000</v>
      </c>
    </row>
    <row r="1360" spans="1:2" x14ac:dyDescent="0.25">
      <c r="A1360" t="s">
        <v>157</v>
      </c>
      <c r="B1360" s="11">
        <v>100000</v>
      </c>
    </row>
    <row r="1361" spans="1:2" x14ac:dyDescent="0.25">
      <c r="A1361" t="s">
        <v>158</v>
      </c>
      <c r="B1361" s="11">
        <v>200000</v>
      </c>
    </row>
    <row r="1362" spans="1:2" x14ac:dyDescent="0.25">
      <c r="A1362" t="s">
        <v>159</v>
      </c>
      <c r="B1362" s="11">
        <v>300000</v>
      </c>
    </row>
    <row r="1363" spans="1:2" x14ac:dyDescent="0.25">
      <c r="A1363" t="s">
        <v>157</v>
      </c>
      <c r="B1363" s="11">
        <v>100000</v>
      </c>
    </row>
    <row r="1364" spans="1:2" x14ac:dyDescent="0.25">
      <c r="A1364" t="s">
        <v>158</v>
      </c>
      <c r="B1364" s="11">
        <v>200000</v>
      </c>
    </row>
    <row r="1365" spans="1:2" x14ac:dyDescent="0.25">
      <c r="A1365" t="s">
        <v>159</v>
      </c>
      <c r="B1365" s="11">
        <v>300000</v>
      </c>
    </row>
    <row r="1366" spans="1:2" x14ac:dyDescent="0.25">
      <c r="A1366" t="s">
        <v>157</v>
      </c>
      <c r="B1366" s="11">
        <v>100000</v>
      </c>
    </row>
    <row r="1367" spans="1:2" x14ac:dyDescent="0.25">
      <c r="A1367" t="s">
        <v>158</v>
      </c>
      <c r="B1367" s="11">
        <v>200000</v>
      </c>
    </row>
    <row r="1368" spans="1:2" x14ac:dyDescent="0.25">
      <c r="A1368" t="s">
        <v>159</v>
      </c>
      <c r="B1368" s="11">
        <v>300000</v>
      </c>
    </row>
    <row r="1369" spans="1:2" x14ac:dyDescent="0.25">
      <c r="A1369" t="s">
        <v>157</v>
      </c>
      <c r="B1369" s="11">
        <v>100000</v>
      </c>
    </row>
    <row r="1370" spans="1:2" x14ac:dyDescent="0.25">
      <c r="A1370" t="s">
        <v>158</v>
      </c>
      <c r="B1370" s="11">
        <v>200000</v>
      </c>
    </row>
    <row r="1371" spans="1:2" x14ac:dyDescent="0.25">
      <c r="A1371" t="s">
        <v>159</v>
      </c>
      <c r="B1371" s="11">
        <v>300000</v>
      </c>
    </row>
    <row r="1372" spans="1:2" x14ac:dyDescent="0.25">
      <c r="A1372" t="s">
        <v>157</v>
      </c>
      <c r="B1372" s="11">
        <v>100000</v>
      </c>
    </row>
    <row r="1373" spans="1:2" x14ac:dyDescent="0.25">
      <c r="A1373" t="s">
        <v>158</v>
      </c>
      <c r="B1373" s="11">
        <v>200000</v>
      </c>
    </row>
    <row r="1374" spans="1:2" x14ac:dyDescent="0.25">
      <c r="A1374" t="s">
        <v>159</v>
      </c>
      <c r="B1374" s="11">
        <v>300000</v>
      </c>
    </row>
    <row r="1375" spans="1:2" x14ac:dyDescent="0.25">
      <c r="A1375" t="s">
        <v>157</v>
      </c>
      <c r="B1375" s="11">
        <v>100000</v>
      </c>
    </row>
    <row r="1376" spans="1:2" x14ac:dyDescent="0.25">
      <c r="A1376" t="s">
        <v>158</v>
      </c>
      <c r="B1376" s="11">
        <v>200000</v>
      </c>
    </row>
    <row r="1377" spans="1:2" x14ac:dyDescent="0.25">
      <c r="A1377" t="s">
        <v>159</v>
      </c>
      <c r="B1377" s="11">
        <v>300000</v>
      </c>
    </row>
    <row r="1378" spans="1:2" x14ac:dyDescent="0.25">
      <c r="A1378" t="s">
        <v>157</v>
      </c>
      <c r="B1378" s="11">
        <v>100000</v>
      </c>
    </row>
    <row r="1379" spans="1:2" x14ac:dyDescent="0.25">
      <c r="A1379" t="s">
        <v>158</v>
      </c>
      <c r="B1379" s="11">
        <v>200000</v>
      </c>
    </row>
    <row r="1380" spans="1:2" x14ac:dyDescent="0.25">
      <c r="A1380" t="s">
        <v>159</v>
      </c>
      <c r="B1380" s="11">
        <v>300000</v>
      </c>
    </row>
    <row r="1381" spans="1:2" x14ac:dyDescent="0.25">
      <c r="A1381" t="s">
        <v>157</v>
      </c>
      <c r="B1381" s="11">
        <v>100000</v>
      </c>
    </row>
    <row r="1382" spans="1:2" x14ac:dyDescent="0.25">
      <c r="A1382" t="s">
        <v>158</v>
      </c>
      <c r="B1382" s="11">
        <v>200000</v>
      </c>
    </row>
    <row r="1383" spans="1:2" x14ac:dyDescent="0.25">
      <c r="A1383" t="s">
        <v>159</v>
      </c>
      <c r="B1383" s="11">
        <v>300000</v>
      </c>
    </row>
    <row r="1384" spans="1:2" x14ac:dyDescent="0.25">
      <c r="A1384" t="s">
        <v>157</v>
      </c>
      <c r="B1384" s="11">
        <v>100000</v>
      </c>
    </row>
    <row r="1385" spans="1:2" x14ac:dyDescent="0.25">
      <c r="A1385" t="s">
        <v>158</v>
      </c>
      <c r="B1385" s="11">
        <v>200000</v>
      </c>
    </row>
    <row r="1386" spans="1:2" x14ac:dyDescent="0.25">
      <c r="A1386" t="s">
        <v>159</v>
      </c>
      <c r="B1386" s="11">
        <v>300000</v>
      </c>
    </row>
    <row r="1387" spans="1:2" x14ac:dyDescent="0.25">
      <c r="A1387" t="s">
        <v>157</v>
      </c>
      <c r="B1387" s="11">
        <v>100000</v>
      </c>
    </row>
    <row r="1388" spans="1:2" x14ac:dyDescent="0.25">
      <c r="A1388" t="s">
        <v>158</v>
      </c>
      <c r="B1388" s="11">
        <v>200000</v>
      </c>
    </row>
    <row r="1389" spans="1:2" x14ac:dyDescent="0.25">
      <c r="A1389" t="s">
        <v>159</v>
      </c>
      <c r="B1389" s="11">
        <v>300000</v>
      </c>
    </row>
    <row r="1390" spans="1:2" x14ac:dyDescent="0.25">
      <c r="A1390" t="s">
        <v>157</v>
      </c>
      <c r="B1390" s="11">
        <v>100000</v>
      </c>
    </row>
    <row r="1391" spans="1:2" x14ac:dyDescent="0.25">
      <c r="A1391" t="s">
        <v>158</v>
      </c>
      <c r="B1391" s="11">
        <v>200000</v>
      </c>
    </row>
    <row r="1392" spans="1:2" x14ac:dyDescent="0.25">
      <c r="A1392" t="s">
        <v>159</v>
      </c>
      <c r="B1392" s="11">
        <v>300000</v>
      </c>
    </row>
    <row r="1393" spans="1:2" x14ac:dyDescent="0.25">
      <c r="A1393" t="s">
        <v>157</v>
      </c>
      <c r="B1393" s="11">
        <v>100000</v>
      </c>
    </row>
    <row r="1394" spans="1:2" x14ac:dyDescent="0.25">
      <c r="A1394" t="s">
        <v>158</v>
      </c>
      <c r="B1394" s="11">
        <v>200000</v>
      </c>
    </row>
    <row r="1395" spans="1:2" x14ac:dyDescent="0.25">
      <c r="A1395" t="s">
        <v>159</v>
      </c>
      <c r="B1395" s="11">
        <v>300000</v>
      </c>
    </row>
    <row r="1396" spans="1:2" x14ac:dyDescent="0.25">
      <c r="A1396" t="s">
        <v>157</v>
      </c>
      <c r="B1396" s="11">
        <v>100000</v>
      </c>
    </row>
    <row r="1397" spans="1:2" x14ac:dyDescent="0.25">
      <c r="A1397" t="s">
        <v>158</v>
      </c>
      <c r="B1397" s="11">
        <v>200000</v>
      </c>
    </row>
    <row r="1398" spans="1:2" x14ac:dyDescent="0.25">
      <c r="A1398" t="s">
        <v>159</v>
      </c>
      <c r="B1398" s="11">
        <v>300000</v>
      </c>
    </row>
    <row r="1399" spans="1:2" x14ac:dyDescent="0.25">
      <c r="A1399" t="s">
        <v>157</v>
      </c>
      <c r="B1399" s="11">
        <v>100000</v>
      </c>
    </row>
    <row r="1400" spans="1:2" x14ac:dyDescent="0.25">
      <c r="A1400" t="s">
        <v>158</v>
      </c>
      <c r="B1400" s="11">
        <v>200000</v>
      </c>
    </row>
    <row r="1401" spans="1:2" x14ac:dyDescent="0.25">
      <c r="A1401" t="s">
        <v>159</v>
      </c>
      <c r="B1401" s="11">
        <v>300000</v>
      </c>
    </row>
    <row r="1402" spans="1:2" x14ac:dyDescent="0.25">
      <c r="A1402" t="s">
        <v>157</v>
      </c>
      <c r="B1402" s="11">
        <v>100000</v>
      </c>
    </row>
    <row r="1403" spans="1:2" x14ac:dyDescent="0.25">
      <c r="A1403" t="s">
        <v>158</v>
      </c>
      <c r="B1403" s="11">
        <v>200000</v>
      </c>
    </row>
    <row r="1404" spans="1:2" x14ac:dyDescent="0.25">
      <c r="A1404" t="s">
        <v>159</v>
      </c>
      <c r="B1404" s="11">
        <v>300000</v>
      </c>
    </row>
    <row r="1405" spans="1:2" x14ac:dyDescent="0.25">
      <c r="A1405" t="s">
        <v>157</v>
      </c>
      <c r="B1405" s="11">
        <v>100000</v>
      </c>
    </row>
    <row r="1406" spans="1:2" x14ac:dyDescent="0.25">
      <c r="A1406" t="s">
        <v>158</v>
      </c>
      <c r="B1406" s="11">
        <v>200000</v>
      </c>
    </row>
    <row r="1407" spans="1:2" x14ac:dyDescent="0.25">
      <c r="A1407" t="s">
        <v>159</v>
      </c>
      <c r="B1407" s="11">
        <v>300000</v>
      </c>
    </row>
    <row r="1408" spans="1:2" x14ac:dyDescent="0.25">
      <c r="A1408" t="s">
        <v>157</v>
      </c>
      <c r="B1408" s="11">
        <v>100000</v>
      </c>
    </row>
    <row r="1409" spans="1:2" x14ac:dyDescent="0.25">
      <c r="A1409" t="s">
        <v>158</v>
      </c>
      <c r="B1409" s="11">
        <v>200000</v>
      </c>
    </row>
    <row r="1410" spans="1:2" x14ac:dyDescent="0.25">
      <c r="A1410" t="s">
        <v>159</v>
      </c>
      <c r="B1410" s="11">
        <v>300000</v>
      </c>
    </row>
    <row r="1411" spans="1:2" x14ac:dyDescent="0.25">
      <c r="A1411" t="s">
        <v>157</v>
      </c>
      <c r="B1411" s="11">
        <v>100000</v>
      </c>
    </row>
    <row r="1412" spans="1:2" x14ac:dyDescent="0.25">
      <c r="A1412" t="s">
        <v>158</v>
      </c>
      <c r="B1412" s="11">
        <v>200000</v>
      </c>
    </row>
    <row r="1413" spans="1:2" x14ac:dyDescent="0.25">
      <c r="A1413" t="s">
        <v>159</v>
      </c>
      <c r="B1413" s="11">
        <v>300000</v>
      </c>
    </row>
    <row r="1414" spans="1:2" x14ac:dyDescent="0.25">
      <c r="A1414" t="s">
        <v>157</v>
      </c>
      <c r="B1414" s="11">
        <v>100000</v>
      </c>
    </row>
    <row r="1415" spans="1:2" x14ac:dyDescent="0.25">
      <c r="A1415" t="s">
        <v>158</v>
      </c>
      <c r="B1415" s="11">
        <v>200000</v>
      </c>
    </row>
    <row r="1416" spans="1:2" x14ac:dyDescent="0.25">
      <c r="A1416" t="s">
        <v>159</v>
      </c>
      <c r="B1416" s="11">
        <v>300000</v>
      </c>
    </row>
    <row r="1417" spans="1:2" x14ac:dyDescent="0.25">
      <c r="A1417" t="s">
        <v>157</v>
      </c>
      <c r="B1417" s="11">
        <v>100000</v>
      </c>
    </row>
    <row r="1418" spans="1:2" x14ac:dyDescent="0.25">
      <c r="A1418" t="s">
        <v>158</v>
      </c>
      <c r="B1418" s="11">
        <v>200000</v>
      </c>
    </row>
    <row r="1419" spans="1:2" x14ac:dyDescent="0.25">
      <c r="A1419" t="s">
        <v>159</v>
      </c>
      <c r="B1419" s="11">
        <v>300000</v>
      </c>
    </row>
    <row r="1420" spans="1:2" x14ac:dyDescent="0.25">
      <c r="A1420" t="s">
        <v>157</v>
      </c>
      <c r="B1420" s="11">
        <v>100000</v>
      </c>
    </row>
    <row r="1421" spans="1:2" x14ac:dyDescent="0.25">
      <c r="A1421" t="s">
        <v>158</v>
      </c>
      <c r="B1421" s="11">
        <v>200000</v>
      </c>
    </row>
    <row r="1422" spans="1:2" x14ac:dyDescent="0.25">
      <c r="A1422" t="s">
        <v>159</v>
      </c>
      <c r="B1422" s="11">
        <v>300000</v>
      </c>
    </row>
    <row r="1423" spans="1:2" x14ac:dyDescent="0.25">
      <c r="A1423" t="s">
        <v>157</v>
      </c>
      <c r="B1423" s="11">
        <v>100000</v>
      </c>
    </row>
    <row r="1424" spans="1:2" x14ac:dyDescent="0.25">
      <c r="A1424" t="s">
        <v>158</v>
      </c>
      <c r="B1424" s="11">
        <v>200000</v>
      </c>
    </row>
    <row r="1425" spans="1:2" x14ac:dyDescent="0.25">
      <c r="A1425" t="s">
        <v>159</v>
      </c>
      <c r="B1425" s="11">
        <v>300000</v>
      </c>
    </row>
    <row r="1426" spans="1:2" x14ac:dyDescent="0.25">
      <c r="A1426" t="s">
        <v>157</v>
      </c>
      <c r="B1426" s="11">
        <v>100000</v>
      </c>
    </row>
    <row r="1427" spans="1:2" x14ac:dyDescent="0.25">
      <c r="A1427" t="s">
        <v>158</v>
      </c>
      <c r="B1427" s="11">
        <v>200000</v>
      </c>
    </row>
    <row r="1428" spans="1:2" x14ac:dyDescent="0.25">
      <c r="A1428" t="s">
        <v>159</v>
      </c>
      <c r="B1428" s="11">
        <v>300000</v>
      </c>
    </row>
    <row r="1429" spans="1:2" x14ac:dyDescent="0.25">
      <c r="A1429" t="s">
        <v>157</v>
      </c>
      <c r="B1429" s="11">
        <v>100000</v>
      </c>
    </row>
    <row r="1430" spans="1:2" x14ac:dyDescent="0.25">
      <c r="A1430" t="s">
        <v>158</v>
      </c>
      <c r="B1430" s="11">
        <v>200000</v>
      </c>
    </row>
    <row r="1431" spans="1:2" x14ac:dyDescent="0.25">
      <c r="A1431" t="s">
        <v>159</v>
      </c>
      <c r="B1431" s="11">
        <v>300000</v>
      </c>
    </row>
    <row r="1432" spans="1:2" x14ac:dyDescent="0.25">
      <c r="A1432" t="s">
        <v>157</v>
      </c>
      <c r="B1432" s="11">
        <v>100000</v>
      </c>
    </row>
    <row r="1433" spans="1:2" x14ac:dyDescent="0.25">
      <c r="A1433" t="s">
        <v>158</v>
      </c>
      <c r="B1433" s="11">
        <v>200000</v>
      </c>
    </row>
    <row r="1434" spans="1:2" x14ac:dyDescent="0.25">
      <c r="A1434" t="s">
        <v>159</v>
      </c>
      <c r="B1434" s="11">
        <v>300000</v>
      </c>
    </row>
    <row r="1435" spans="1:2" x14ac:dyDescent="0.25">
      <c r="A1435" t="s">
        <v>157</v>
      </c>
      <c r="B1435" s="11">
        <v>100000</v>
      </c>
    </row>
    <row r="1436" spans="1:2" x14ac:dyDescent="0.25">
      <c r="A1436" t="s">
        <v>158</v>
      </c>
      <c r="B1436" s="11">
        <v>200000</v>
      </c>
    </row>
    <row r="1437" spans="1:2" x14ac:dyDescent="0.25">
      <c r="A1437" t="s">
        <v>159</v>
      </c>
      <c r="B1437" s="11">
        <v>300000</v>
      </c>
    </row>
    <row r="1438" spans="1:2" x14ac:dyDescent="0.25">
      <c r="A1438" t="s">
        <v>157</v>
      </c>
      <c r="B1438" s="11">
        <v>100000</v>
      </c>
    </row>
    <row r="1439" spans="1:2" x14ac:dyDescent="0.25">
      <c r="A1439" t="s">
        <v>158</v>
      </c>
      <c r="B1439" s="11">
        <v>200000</v>
      </c>
    </row>
    <row r="1440" spans="1:2" x14ac:dyDescent="0.25">
      <c r="A1440" t="s">
        <v>159</v>
      </c>
      <c r="B1440" s="11">
        <v>300000</v>
      </c>
    </row>
    <row r="1441" spans="1:2" x14ac:dyDescent="0.25">
      <c r="A1441" t="s">
        <v>157</v>
      </c>
      <c r="B1441" s="11">
        <v>100000</v>
      </c>
    </row>
    <row r="1442" spans="1:2" x14ac:dyDescent="0.25">
      <c r="A1442" t="s">
        <v>158</v>
      </c>
      <c r="B1442" s="11">
        <v>200000</v>
      </c>
    </row>
    <row r="1443" spans="1:2" x14ac:dyDescent="0.25">
      <c r="A1443" t="s">
        <v>159</v>
      </c>
      <c r="B1443" s="11">
        <v>300000</v>
      </c>
    </row>
    <row r="1444" spans="1:2" x14ac:dyDescent="0.25">
      <c r="A1444" t="s">
        <v>157</v>
      </c>
      <c r="B1444" s="11">
        <v>100000</v>
      </c>
    </row>
    <row r="1445" spans="1:2" x14ac:dyDescent="0.25">
      <c r="A1445" t="s">
        <v>158</v>
      </c>
      <c r="B1445" s="11">
        <v>200000</v>
      </c>
    </row>
    <row r="1446" spans="1:2" x14ac:dyDescent="0.25">
      <c r="A1446" t="s">
        <v>159</v>
      </c>
      <c r="B1446" s="11">
        <v>300000</v>
      </c>
    </row>
    <row r="1447" spans="1:2" x14ac:dyDescent="0.25">
      <c r="A1447" t="s">
        <v>157</v>
      </c>
      <c r="B1447" s="11">
        <v>100000</v>
      </c>
    </row>
    <row r="1448" spans="1:2" x14ac:dyDescent="0.25">
      <c r="A1448" t="s">
        <v>158</v>
      </c>
      <c r="B1448" s="11">
        <v>200000</v>
      </c>
    </row>
    <row r="1449" spans="1:2" x14ac:dyDescent="0.25">
      <c r="A1449" t="s">
        <v>159</v>
      </c>
      <c r="B1449" s="11">
        <v>300000</v>
      </c>
    </row>
    <row r="1450" spans="1:2" x14ac:dyDescent="0.25">
      <c r="A1450" t="s">
        <v>157</v>
      </c>
      <c r="B1450" s="11">
        <v>100000</v>
      </c>
    </row>
    <row r="1451" spans="1:2" x14ac:dyDescent="0.25">
      <c r="A1451" t="s">
        <v>158</v>
      </c>
      <c r="B1451" s="11">
        <v>200000</v>
      </c>
    </row>
    <row r="1452" spans="1:2" x14ac:dyDescent="0.25">
      <c r="A1452" t="s">
        <v>159</v>
      </c>
      <c r="B1452" s="11">
        <v>300000</v>
      </c>
    </row>
    <row r="1453" spans="1:2" x14ac:dyDescent="0.25">
      <c r="A1453" t="s">
        <v>157</v>
      </c>
      <c r="B1453" s="11">
        <v>100000</v>
      </c>
    </row>
    <row r="1454" spans="1:2" x14ac:dyDescent="0.25">
      <c r="A1454" t="s">
        <v>158</v>
      </c>
      <c r="B1454" s="11">
        <v>200000</v>
      </c>
    </row>
    <row r="1455" spans="1:2" x14ac:dyDescent="0.25">
      <c r="A1455" t="s">
        <v>159</v>
      </c>
      <c r="B1455" s="11">
        <v>300000</v>
      </c>
    </row>
    <row r="1456" spans="1:2" x14ac:dyDescent="0.25">
      <c r="A1456" t="s">
        <v>157</v>
      </c>
      <c r="B1456" s="11">
        <v>100000</v>
      </c>
    </row>
    <row r="1457" spans="1:2" x14ac:dyDescent="0.25">
      <c r="A1457" t="s">
        <v>158</v>
      </c>
      <c r="B1457" s="11">
        <v>200000</v>
      </c>
    </row>
    <row r="1458" spans="1:2" x14ac:dyDescent="0.25">
      <c r="A1458" t="s">
        <v>159</v>
      </c>
      <c r="B1458" s="11">
        <v>300000</v>
      </c>
    </row>
    <row r="1459" spans="1:2" x14ac:dyDescent="0.25">
      <c r="A1459" t="s">
        <v>157</v>
      </c>
      <c r="B1459" s="11">
        <v>100000</v>
      </c>
    </row>
    <row r="1460" spans="1:2" x14ac:dyDescent="0.25">
      <c r="A1460" t="s">
        <v>158</v>
      </c>
      <c r="B1460" s="11">
        <v>200000</v>
      </c>
    </row>
    <row r="1461" spans="1:2" x14ac:dyDescent="0.25">
      <c r="A1461" t="s">
        <v>159</v>
      </c>
      <c r="B1461" s="11">
        <v>300000</v>
      </c>
    </row>
    <row r="1462" spans="1:2" x14ac:dyDescent="0.25">
      <c r="A1462" t="s">
        <v>157</v>
      </c>
      <c r="B1462" s="11">
        <v>100000</v>
      </c>
    </row>
    <row r="1463" spans="1:2" x14ac:dyDescent="0.25">
      <c r="A1463" t="s">
        <v>158</v>
      </c>
      <c r="B1463" s="11">
        <v>200000</v>
      </c>
    </row>
    <row r="1464" spans="1:2" x14ac:dyDescent="0.25">
      <c r="A1464" t="s">
        <v>159</v>
      </c>
      <c r="B1464" s="11">
        <v>300000</v>
      </c>
    </row>
    <row r="1465" spans="1:2" x14ac:dyDescent="0.25">
      <c r="A1465" t="s">
        <v>157</v>
      </c>
      <c r="B1465" s="11">
        <v>100000</v>
      </c>
    </row>
    <row r="1466" spans="1:2" x14ac:dyDescent="0.25">
      <c r="A1466" t="s">
        <v>158</v>
      </c>
      <c r="B1466" s="11">
        <v>200000</v>
      </c>
    </row>
    <row r="1467" spans="1:2" x14ac:dyDescent="0.25">
      <c r="A1467" t="s">
        <v>159</v>
      </c>
      <c r="B1467" s="11">
        <v>300000</v>
      </c>
    </row>
    <row r="1468" spans="1:2" x14ac:dyDescent="0.25">
      <c r="A1468" t="s">
        <v>157</v>
      </c>
      <c r="B1468" s="11">
        <v>100000</v>
      </c>
    </row>
    <row r="1469" spans="1:2" x14ac:dyDescent="0.25">
      <c r="A1469" t="s">
        <v>158</v>
      </c>
      <c r="B1469" s="11">
        <v>200000</v>
      </c>
    </row>
    <row r="1470" spans="1:2" x14ac:dyDescent="0.25">
      <c r="A1470" t="s">
        <v>159</v>
      </c>
      <c r="B1470" s="11">
        <v>300000</v>
      </c>
    </row>
    <row r="1471" spans="1:2" x14ac:dyDescent="0.25">
      <c r="A1471" t="s">
        <v>157</v>
      </c>
      <c r="B1471" s="11">
        <v>100000</v>
      </c>
    </row>
    <row r="1472" spans="1:2" x14ac:dyDescent="0.25">
      <c r="A1472" t="s">
        <v>158</v>
      </c>
      <c r="B1472" s="11">
        <v>200000</v>
      </c>
    </row>
    <row r="1473" spans="1:2" x14ac:dyDescent="0.25">
      <c r="A1473" t="s">
        <v>159</v>
      </c>
      <c r="B1473" s="11">
        <v>300000</v>
      </c>
    </row>
    <row r="1474" spans="1:2" x14ac:dyDescent="0.25">
      <c r="A1474" t="s">
        <v>157</v>
      </c>
      <c r="B1474" s="11">
        <v>100000</v>
      </c>
    </row>
    <row r="1475" spans="1:2" x14ac:dyDescent="0.25">
      <c r="A1475" t="s">
        <v>158</v>
      </c>
      <c r="B1475" s="11">
        <v>200000</v>
      </c>
    </row>
    <row r="1476" spans="1:2" x14ac:dyDescent="0.25">
      <c r="A1476" t="s">
        <v>159</v>
      </c>
      <c r="B1476" s="11">
        <v>300000</v>
      </c>
    </row>
    <row r="1477" spans="1:2" x14ac:dyDescent="0.25">
      <c r="A1477" t="s">
        <v>157</v>
      </c>
      <c r="B1477" s="11">
        <v>100000</v>
      </c>
    </row>
    <row r="1478" spans="1:2" x14ac:dyDescent="0.25">
      <c r="A1478" t="s">
        <v>158</v>
      </c>
      <c r="B1478" s="11">
        <v>200000</v>
      </c>
    </row>
    <row r="1479" spans="1:2" x14ac:dyDescent="0.25">
      <c r="A1479" t="s">
        <v>159</v>
      </c>
      <c r="B1479" s="11">
        <v>300000</v>
      </c>
    </row>
    <row r="1480" spans="1:2" x14ac:dyDescent="0.25">
      <c r="A1480" t="s">
        <v>157</v>
      </c>
      <c r="B1480" s="11">
        <v>100000</v>
      </c>
    </row>
    <row r="1481" spans="1:2" x14ac:dyDescent="0.25">
      <c r="A1481" t="s">
        <v>158</v>
      </c>
      <c r="B1481" s="11">
        <v>200000</v>
      </c>
    </row>
    <row r="1482" spans="1:2" x14ac:dyDescent="0.25">
      <c r="A1482" t="s">
        <v>159</v>
      </c>
      <c r="B1482" s="11">
        <v>300000</v>
      </c>
    </row>
    <row r="1483" spans="1:2" x14ac:dyDescent="0.25">
      <c r="A1483" t="s">
        <v>157</v>
      </c>
      <c r="B1483" s="11">
        <v>100000</v>
      </c>
    </row>
    <row r="1484" spans="1:2" x14ac:dyDescent="0.25">
      <c r="A1484" t="s">
        <v>158</v>
      </c>
      <c r="B1484" s="11">
        <v>200000</v>
      </c>
    </row>
    <row r="1485" spans="1:2" x14ac:dyDescent="0.25">
      <c r="A1485" t="s">
        <v>159</v>
      </c>
      <c r="B1485" s="11">
        <v>300000</v>
      </c>
    </row>
    <row r="1486" spans="1:2" x14ac:dyDescent="0.25">
      <c r="A1486" t="s">
        <v>157</v>
      </c>
      <c r="B1486" s="11">
        <v>100000</v>
      </c>
    </row>
    <row r="1487" spans="1:2" x14ac:dyDescent="0.25">
      <c r="A1487" t="s">
        <v>158</v>
      </c>
      <c r="B1487" s="11">
        <v>200000</v>
      </c>
    </row>
    <row r="1488" spans="1:2" x14ac:dyDescent="0.25">
      <c r="A1488" t="s">
        <v>159</v>
      </c>
      <c r="B1488" s="11">
        <v>300000</v>
      </c>
    </row>
    <row r="1489" spans="1:2" x14ac:dyDescent="0.25">
      <c r="A1489" t="s">
        <v>157</v>
      </c>
      <c r="B1489" s="11">
        <v>100000</v>
      </c>
    </row>
    <row r="1490" spans="1:2" x14ac:dyDescent="0.25">
      <c r="A1490" t="s">
        <v>158</v>
      </c>
      <c r="B1490" s="11">
        <v>200000</v>
      </c>
    </row>
    <row r="1491" spans="1:2" x14ac:dyDescent="0.25">
      <c r="A1491" t="s">
        <v>159</v>
      </c>
      <c r="B1491" s="11">
        <v>300000</v>
      </c>
    </row>
    <row r="1492" spans="1:2" x14ac:dyDescent="0.25">
      <c r="A1492" t="s">
        <v>157</v>
      </c>
      <c r="B1492" s="11">
        <v>100000</v>
      </c>
    </row>
    <row r="1493" spans="1:2" x14ac:dyDescent="0.25">
      <c r="A1493" t="s">
        <v>158</v>
      </c>
      <c r="B1493" s="11">
        <v>200000</v>
      </c>
    </row>
    <row r="1494" spans="1:2" x14ac:dyDescent="0.25">
      <c r="A1494" t="s">
        <v>159</v>
      </c>
      <c r="B1494" s="11">
        <v>300000</v>
      </c>
    </row>
    <row r="1495" spans="1:2" x14ac:dyDescent="0.25">
      <c r="A1495" t="s">
        <v>157</v>
      </c>
      <c r="B1495" s="11">
        <v>100000</v>
      </c>
    </row>
    <row r="1496" spans="1:2" x14ac:dyDescent="0.25">
      <c r="A1496" t="s">
        <v>158</v>
      </c>
      <c r="B1496" s="11">
        <v>200000</v>
      </c>
    </row>
    <row r="1497" spans="1:2" x14ac:dyDescent="0.25">
      <c r="A1497" t="s">
        <v>159</v>
      </c>
      <c r="B1497" s="11">
        <v>300000</v>
      </c>
    </row>
    <row r="1498" spans="1:2" x14ac:dyDescent="0.25">
      <c r="A1498" t="s">
        <v>157</v>
      </c>
      <c r="B1498" s="11">
        <v>100000</v>
      </c>
    </row>
    <row r="1499" spans="1:2" x14ac:dyDescent="0.25">
      <c r="A1499" t="s">
        <v>158</v>
      </c>
      <c r="B1499" s="11">
        <v>200000</v>
      </c>
    </row>
    <row r="1500" spans="1:2" x14ac:dyDescent="0.25">
      <c r="A1500" t="s">
        <v>159</v>
      </c>
      <c r="B1500" s="11">
        <v>300000</v>
      </c>
    </row>
    <row r="1501" spans="1:2" x14ac:dyDescent="0.25">
      <c r="A1501" t="s">
        <v>157</v>
      </c>
      <c r="B1501" s="11">
        <v>100000</v>
      </c>
    </row>
    <row r="1502" spans="1:2" x14ac:dyDescent="0.25">
      <c r="A1502" t="s">
        <v>158</v>
      </c>
      <c r="B1502" s="11">
        <v>200000</v>
      </c>
    </row>
    <row r="1503" spans="1:2" x14ac:dyDescent="0.25">
      <c r="A1503" t="s">
        <v>159</v>
      </c>
      <c r="B1503" s="11">
        <v>300000</v>
      </c>
    </row>
    <row r="1504" spans="1:2" x14ac:dyDescent="0.25">
      <c r="A1504" t="s">
        <v>157</v>
      </c>
      <c r="B1504" s="11">
        <v>100000</v>
      </c>
    </row>
    <row r="1505" spans="1:2" x14ac:dyDescent="0.25">
      <c r="A1505" t="s">
        <v>158</v>
      </c>
      <c r="B1505" s="11">
        <v>200000</v>
      </c>
    </row>
    <row r="1506" spans="1:2" x14ac:dyDescent="0.25">
      <c r="A1506" t="s">
        <v>159</v>
      </c>
      <c r="B1506" s="11">
        <v>300000</v>
      </c>
    </row>
    <row r="1507" spans="1:2" x14ac:dyDescent="0.25">
      <c r="A1507" t="s">
        <v>157</v>
      </c>
      <c r="B1507" s="11">
        <v>100000</v>
      </c>
    </row>
    <row r="1508" spans="1:2" x14ac:dyDescent="0.25">
      <c r="A1508" t="s">
        <v>158</v>
      </c>
      <c r="B1508" s="11">
        <v>200000</v>
      </c>
    </row>
    <row r="1509" spans="1:2" x14ac:dyDescent="0.25">
      <c r="A1509" t="s">
        <v>159</v>
      </c>
      <c r="B1509" s="11">
        <v>300000</v>
      </c>
    </row>
    <row r="1510" spans="1:2" x14ac:dyDescent="0.25">
      <c r="A1510" t="s">
        <v>157</v>
      </c>
      <c r="B1510" s="11">
        <v>100000</v>
      </c>
    </row>
    <row r="1511" spans="1:2" x14ac:dyDescent="0.25">
      <c r="A1511" t="s">
        <v>158</v>
      </c>
      <c r="B1511" s="11">
        <v>200000</v>
      </c>
    </row>
    <row r="1512" spans="1:2" x14ac:dyDescent="0.25">
      <c r="A1512" t="s">
        <v>159</v>
      </c>
      <c r="B1512" s="11">
        <v>300000</v>
      </c>
    </row>
    <row r="1513" spans="1:2" x14ac:dyDescent="0.25">
      <c r="A1513" t="s">
        <v>157</v>
      </c>
      <c r="B1513" s="11">
        <v>100000</v>
      </c>
    </row>
    <row r="1514" spans="1:2" x14ac:dyDescent="0.25">
      <c r="A1514" t="s">
        <v>158</v>
      </c>
      <c r="B1514" s="11">
        <v>200000</v>
      </c>
    </row>
    <row r="1515" spans="1:2" x14ac:dyDescent="0.25">
      <c r="A1515" t="s">
        <v>159</v>
      </c>
      <c r="B1515" s="11">
        <v>300000</v>
      </c>
    </row>
    <row r="1516" spans="1:2" x14ac:dyDescent="0.25">
      <c r="A1516" t="s">
        <v>157</v>
      </c>
      <c r="B1516" s="11">
        <v>100000</v>
      </c>
    </row>
    <row r="1517" spans="1:2" x14ac:dyDescent="0.25">
      <c r="A1517" t="s">
        <v>158</v>
      </c>
      <c r="B1517" s="11">
        <v>200000</v>
      </c>
    </row>
    <row r="1518" spans="1:2" x14ac:dyDescent="0.25">
      <c r="A1518" t="s">
        <v>159</v>
      </c>
      <c r="B1518" s="11">
        <v>300000</v>
      </c>
    </row>
    <row r="1519" spans="1:2" x14ac:dyDescent="0.25">
      <c r="A1519" t="s">
        <v>157</v>
      </c>
      <c r="B1519" s="11">
        <v>100000</v>
      </c>
    </row>
    <row r="1520" spans="1:2" x14ac:dyDescent="0.25">
      <c r="A1520" t="s">
        <v>158</v>
      </c>
      <c r="B1520" s="11">
        <v>200000</v>
      </c>
    </row>
    <row r="1521" spans="1:2" x14ac:dyDescent="0.25">
      <c r="A1521" t="s">
        <v>159</v>
      </c>
      <c r="B1521" s="11">
        <v>300000</v>
      </c>
    </row>
    <row r="1522" spans="1:2" x14ac:dyDescent="0.25">
      <c r="A1522" t="s">
        <v>157</v>
      </c>
      <c r="B1522" s="11">
        <v>100000</v>
      </c>
    </row>
    <row r="1523" spans="1:2" x14ac:dyDescent="0.25">
      <c r="A1523" t="s">
        <v>158</v>
      </c>
      <c r="B1523" s="11">
        <v>200000</v>
      </c>
    </row>
    <row r="1524" spans="1:2" x14ac:dyDescent="0.25">
      <c r="A1524" t="s">
        <v>159</v>
      </c>
      <c r="B1524" s="11">
        <v>300000</v>
      </c>
    </row>
    <row r="1525" spans="1:2" x14ac:dyDescent="0.25">
      <c r="A1525" t="s">
        <v>157</v>
      </c>
      <c r="B1525" s="11">
        <v>100000</v>
      </c>
    </row>
    <row r="1526" spans="1:2" x14ac:dyDescent="0.25">
      <c r="A1526" t="s">
        <v>158</v>
      </c>
      <c r="B1526" s="11">
        <v>200000</v>
      </c>
    </row>
    <row r="1527" spans="1:2" x14ac:dyDescent="0.25">
      <c r="A1527" t="s">
        <v>159</v>
      </c>
      <c r="B1527" s="11">
        <v>300000</v>
      </c>
    </row>
    <row r="1528" spans="1:2" x14ac:dyDescent="0.25">
      <c r="A1528" t="s">
        <v>157</v>
      </c>
      <c r="B1528" s="11">
        <v>100000</v>
      </c>
    </row>
    <row r="1529" spans="1:2" x14ac:dyDescent="0.25">
      <c r="A1529" t="s">
        <v>158</v>
      </c>
      <c r="B1529" s="11">
        <v>200000</v>
      </c>
    </row>
    <row r="1530" spans="1:2" x14ac:dyDescent="0.25">
      <c r="A1530" t="s">
        <v>159</v>
      </c>
      <c r="B1530" s="11">
        <v>300000</v>
      </c>
    </row>
    <row r="1531" spans="1:2" x14ac:dyDescent="0.25">
      <c r="A1531" t="s">
        <v>157</v>
      </c>
      <c r="B1531" s="11">
        <v>100000</v>
      </c>
    </row>
    <row r="1532" spans="1:2" x14ac:dyDescent="0.25">
      <c r="A1532" t="s">
        <v>158</v>
      </c>
      <c r="B1532" s="11">
        <v>200000</v>
      </c>
    </row>
    <row r="1533" spans="1:2" x14ac:dyDescent="0.25">
      <c r="A1533" t="s">
        <v>159</v>
      </c>
      <c r="B1533" s="11">
        <v>300000</v>
      </c>
    </row>
    <row r="1534" spans="1:2" x14ac:dyDescent="0.25">
      <c r="A1534" t="s">
        <v>157</v>
      </c>
      <c r="B1534" s="11">
        <v>100000</v>
      </c>
    </row>
    <row r="1535" spans="1:2" x14ac:dyDescent="0.25">
      <c r="A1535" t="s">
        <v>158</v>
      </c>
      <c r="B1535" s="11">
        <v>200000</v>
      </c>
    </row>
    <row r="1536" spans="1:2" x14ac:dyDescent="0.25">
      <c r="A1536" t="s">
        <v>159</v>
      </c>
      <c r="B1536" s="11">
        <v>300000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16"/>
  <sheetViews>
    <sheetView zoomScale="130" zoomScaleNormal="130" workbookViewId="0"/>
  </sheetViews>
  <sheetFormatPr baseColWidth="10" defaultRowHeight="15" x14ac:dyDescent="0.25"/>
  <cols>
    <col min="8" max="8" width="17.5703125" bestFit="1" customWidth="1"/>
  </cols>
  <sheetData>
    <row r="1" spans="1:25" x14ac:dyDescent="0.25">
      <c r="A1" t="s">
        <v>95</v>
      </c>
      <c r="C1">
        <v>3</v>
      </c>
      <c r="D1">
        <v>4</v>
      </c>
      <c r="E1">
        <v>5</v>
      </c>
      <c r="S1" s="1" t="s">
        <v>110</v>
      </c>
      <c r="T1" t="s">
        <v>111</v>
      </c>
      <c r="V1" s="14">
        <v>900000</v>
      </c>
    </row>
    <row r="2" spans="1:25" x14ac:dyDescent="0.25">
      <c r="A2" s="1" t="s">
        <v>92</v>
      </c>
      <c r="C2" s="12">
        <v>41639</v>
      </c>
      <c r="D2" s="12">
        <v>42004</v>
      </c>
      <c r="E2" s="12">
        <v>42369</v>
      </c>
      <c r="I2" s="12">
        <v>41639</v>
      </c>
      <c r="J2" s="12">
        <v>41639</v>
      </c>
      <c r="K2" s="12">
        <v>42004</v>
      </c>
      <c r="L2" s="12">
        <v>42004</v>
      </c>
      <c r="M2" s="16">
        <v>42369</v>
      </c>
      <c r="N2" s="16">
        <v>42369</v>
      </c>
    </row>
    <row r="3" spans="1:25" x14ac:dyDescent="0.25">
      <c r="A3" t="s">
        <v>93</v>
      </c>
      <c r="C3" s="11">
        <v>100000</v>
      </c>
      <c r="D3" s="11">
        <v>100000</v>
      </c>
      <c r="E3" s="11">
        <v>100000</v>
      </c>
      <c r="I3" s="15" t="s">
        <v>53</v>
      </c>
      <c r="J3" s="15" t="s">
        <v>54</v>
      </c>
      <c r="K3" s="15" t="s">
        <v>53</v>
      </c>
      <c r="L3" s="15" t="s">
        <v>54</v>
      </c>
      <c r="M3" s="17" t="s">
        <v>53</v>
      </c>
      <c r="N3" s="17" t="s">
        <v>54</v>
      </c>
      <c r="S3" t="s">
        <v>112</v>
      </c>
      <c r="V3" s="11">
        <f>+V1</f>
        <v>900000</v>
      </c>
      <c r="X3">
        <f>+V12</f>
        <v>750000</v>
      </c>
    </row>
    <row r="4" spans="1:25" x14ac:dyDescent="0.25">
      <c r="C4" s="11"/>
      <c r="D4" s="11"/>
      <c r="E4" s="11"/>
      <c r="I4" s="15"/>
      <c r="J4" s="15"/>
      <c r="K4" s="15"/>
      <c r="L4" s="15"/>
      <c r="M4" s="17"/>
      <c r="N4" s="17"/>
      <c r="S4" t="s">
        <v>118</v>
      </c>
      <c r="V4" s="11"/>
      <c r="X4" s="11">
        <f>+Y5-X3</f>
        <v>150000</v>
      </c>
    </row>
    <row r="5" spans="1:25" x14ac:dyDescent="0.25">
      <c r="A5" t="s">
        <v>94</v>
      </c>
      <c r="C5">
        <f>$B$7*C3*C1</f>
        <v>30000</v>
      </c>
      <c r="D5">
        <f>$B$7*D3*D1</f>
        <v>40000</v>
      </c>
      <c r="E5">
        <f>$B$7*E3*E1</f>
        <v>50000</v>
      </c>
      <c r="H5" t="s">
        <v>100</v>
      </c>
      <c r="J5" s="11">
        <f>+C16</f>
        <v>15000</v>
      </c>
      <c r="L5" s="11">
        <f>+D16</f>
        <v>20000</v>
      </c>
      <c r="M5" s="18"/>
      <c r="N5" s="19">
        <f>+E16</f>
        <v>25000</v>
      </c>
      <c r="S5" t="s">
        <v>113</v>
      </c>
      <c r="W5" s="11">
        <f>+V3</f>
        <v>900000</v>
      </c>
      <c r="Y5" s="11">
        <f>+W5</f>
        <v>900000</v>
      </c>
    </row>
    <row r="6" spans="1:25" x14ac:dyDescent="0.25">
      <c r="A6" s="1" t="s">
        <v>97</v>
      </c>
      <c r="B6" s="1"/>
      <c r="C6" s="14">
        <f>+C3-C5</f>
        <v>70000</v>
      </c>
      <c r="D6" s="14">
        <f t="shared" ref="D6:E6" si="0">+D3-D5</f>
        <v>60000</v>
      </c>
      <c r="E6" s="14">
        <f t="shared" si="0"/>
        <v>50000</v>
      </c>
      <c r="F6" s="1" t="s">
        <v>98</v>
      </c>
      <c r="H6" t="s">
        <v>101</v>
      </c>
      <c r="K6" s="11">
        <f>(D12-C12)-(D5-C5)</f>
        <v>5000</v>
      </c>
      <c r="M6" s="19">
        <f>+(E12-D12)-(E5-D5)</f>
        <v>5000</v>
      </c>
      <c r="N6" s="18"/>
    </row>
    <row r="7" spans="1:25" x14ac:dyDescent="0.25">
      <c r="A7" t="s">
        <v>96</v>
      </c>
      <c r="B7" s="13">
        <v>0.1</v>
      </c>
      <c r="H7" t="s">
        <v>102</v>
      </c>
      <c r="I7" s="11">
        <f>+J5</f>
        <v>15000</v>
      </c>
      <c r="K7" s="11">
        <f>+L5-K6</f>
        <v>15000</v>
      </c>
      <c r="M7" s="19">
        <f>+N5-M6</f>
        <v>20000</v>
      </c>
      <c r="N7" s="18"/>
      <c r="S7" t="s">
        <v>114</v>
      </c>
      <c r="V7" s="11">
        <v>1200000</v>
      </c>
    </row>
    <row r="8" spans="1:25" x14ac:dyDescent="0.25">
      <c r="S8" t="s">
        <v>115</v>
      </c>
      <c r="V8" s="11">
        <v>1000000</v>
      </c>
    </row>
    <row r="9" spans="1:25" x14ac:dyDescent="0.25">
      <c r="A9" t="s">
        <v>95</v>
      </c>
      <c r="C9">
        <v>3</v>
      </c>
      <c r="D9">
        <v>4</v>
      </c>
      <c r="E9">
        <v>5</v>
      </c>
      <c r="I9" s="15" t="s">
        <v>104</v>
      </c>
      <c r="J9" s="15" t="s">
        <v>105</v>
      </c>
      <c r="K9" s="15" t="s">
        <v>106</v>
      </c>
      <c r="M9" s="15" t="s">
        <v>104</v>
      </c>
      <c r="N9" s="15" t="s">
        <v>105</v>
      </c>
      <c r="O9" s="15" t="s">
        <v>106</v>
      </c>
    </row>
    <row r="10" spans="1:25" x14ac:dyDescent="0.25">
      <c r="A10" s="1" t="s">
        <v>92</v>
      </c>
      <c r="C10" s="12">
        <v>41639</v>
      </c>
      <c r="D10" s="12">
        <v>42004</v>
      </c>
      <c r="E10" s="12">
        <v>42369</v>
      </c>
      <c r="H10" s="1" t="s">
        <v>103</v>
      </c>
      <c r="I10" s="14">
        <v>100000</v>
      </c>
      <c r="J10" s="14">
        <v>120000</v>
      </c>
      <c r="K10" s="14">
        <f>+I10+J10</f>
        <v>220000</v>
      </c>
      <c r="L10" s="1"/>
      <c r="M10" s="14">
        <v>100000</v>
      </c>
      <c r="N10" s="14">
        <f>+J10-I7</f>
        <v>105000</v>
      </c>
      <c r="O10" s="14">
        <f>+M10+N10</f>
        <v>205000</v>
      </c>
      <c r="S10" t="s">
        <v>116</v>
      </c>
      <c r="V10">
        <f>V1/V7</f>
        <v>0.75</v>
      </c>
    </row>
    <row r="11" spans="1:25" x14ac:dyDescent="0.25">
      <c r="A11" t="s">
        <v>93</v>
      </c>
      <c r="C11" s="11">
        <v>100000</v>
      </c>
      <c r="D11" s="11">
        <v>100000</v>
      </c>
      <c r="E11" s="11">
        <v>100000</v>
      </c>
      <c r="H11" t="s">
        <v>108</v>
      </c>
      <c r="I11">
        <v>0</v>
      </c>
      <c r="J11" s="11">
        <v>50000</v>
      </c>
      <c r="K11" s="11">
        <f>+I11+J11</f>
        <v>50000</v>
      </c>
      <c r="M11">
        <v>0</v>
      </c>
      <c r="N11" s="11">
        <f>+J11-K6</f>
        <v>45000</v>
      </c>
      <c r="O11" s="11">
        <f>+M11+N11</f>
        <v>45000</v>
      </c>
    </row>
    <row r="12" spans="1:25" x14ac:dyDescent="0.25">
      <c r="A12" t="s">
        <v>94</v>
      </c>
      <c r="C12" s="11">
        <f>$B$14*C11*C9</f>
        <v>45000</v>
      </c>
      <c r="D12" s="11">
        <f t="shared" ref="D12:E12" si="1">$B$14*D11*D9</f>
        <v>60000</v>
      </c>
      <c r="E12" s="11">
        <f t="shared" si="1"/>
        <v>75000</v>
      </c>
      <c r="H12" s="1" t="s">
        <v>107</v>
      </c>
      <c r="I12" s="1">
        <f>SUM(I10:I11)</f>
        <v>100000</v>
      </c>
      <c r="J12" s="1">
        <f t="shared" ref="J12:K12" si="2">SUM(J10:J11)</f>
        <v>170000</v>
      </c>
      <c r="K12" s="1">
        <f t="shared" si="2"/>
        <v>270000</v>
      </c>
      <c r="L12" s="1"/>
      <c r="M12" s="1">
        <f>SUM(M10:M11)</f>
        <v>100000</v>
      </c>
      <c r="N12" s="1">
        <f t="shared" ref="N12" si="3">SUM(N10:N11)</f>
        <v>150000</v>
      </c>
      <c r="O12" s="1">
        <f t="shared" ref="O12" si="4">SUM(O10:O11)</f>
        <v>250000</v>
      </c>
      <c r="S12" t="s">
        <v>117</v>
      </c>
      <c r="V12" s="1">
        <f>+V10*V8</f>
        <v>750000</v>
      </c>
    </row>
    <row r="13" spans="1:25" x14ac:dyDescent="0.25">
      <c r="A13" s="1" t="s">
        <v>97</v>
      </c>
      <c r="B13" s="1"/>
      <c r="C13" s="14">
        <f>+C11-C12</f>
        <v>55000</v>
      </c>
      <c r="D13" s="14">
        <f t="shared" ref="D13" si="5">+D11-D12</f>
        <v>40000</v>
      </c>
      <c r="E13" s="14">
        <f t="shared" ref="E13" si="6">+E11-E12</f>
        <v>25000</v>
      </c>
      <c r="F13" s="1" t="s">
        <v>47</v>
      </c>
      <c r="H13" t="s">
        <v>108</v>
      </c>
      <c r="I13">
        <v>0</v>
      </c>
      <c r="J13" s="11">
        <v>80000</v>
      </c>
      <c r="K13" s="11">
        <f>+I13+J13</f>
        <v>80000</v>
      </c>
      <c r="M13">
        <v>0</v>
      </c>
      <c r="N13" s="11">
        <v>80000</v>
      </c>
      <c r="O13" s="11">
        <f>+M13+N13</f>
        <v>80000</v>
      </c>
    </row>
    <row r="14" spans="1:25" x14ac:dyDescent="0.25">
      <c r="A14" t="s">
        <v>96</v>
      </c>
      <c r="B14" s="13">
        <v>0.15</v>
      </c>
      <c r="H14" t="s">
        <v>109</v>
      </c>
      <c r="I14">
        <v>0</v>
      </c>
      <c r="J14" s="14">
        <f>-M7</f>
        <v>-20000</v>
      </c>
      <c r="K14" s="11">
        <f>+I14+J14</f>
        <v>-20000</v>
      </c>
      <c r="N14" s="11"/>
      <c r="O14" s="11"/>
    </row>
    <row r="15" spans="1:25" x14ac:dyDescent="0.25">
      <c r="H15" s="1" t="s">
        <v>107</v>
      </c>
      <c r="I15" s="1">
        <f>SUM(I12:I14)</f>
        <v>100000</v>
      </c>
      <c r="J15" s="1">
        <f t="shared" ref="J15:K15" si="7">SUM(J12:J14)</f>
        <v>230000</v>
      </c>
      <c r="K15" s="1">
        <f t="shared" si="7"/>
        <v>330000</v>
      </c>
      <c r="L15" s="1"/>
      <c r="M15" s="1">
        <f>SUM(M12:M14)</f>
        <v>100000</v>
      </c>
      <c r="N15" s="1">
        <f t="shared" ref="N15" si="8">SUM(N12:N14)</f>
        <v>230000</v>
      </c>
      <c r="O15" s="1">
        <f t="shared" ref="O15" si="9">SUM(O12:O14)</f>
        <v>330000</v>
      </c>
    </row>
    <row r="16" spans="1:25" x14ac:dyDescent="0.25">
      <c r="A16" s="1" t="s">
        <v>99</v>
      </c>
      <c r="C16" s="14">
        <f>+C6-C13</f>
        <v>15000</v>
      </c>
      <c r="D16" s="14">
        <f t="shared" ref="D16:E16" si="10">+D6-D13</f>
        <v>20000</v>
      </c>
      <c r="E16" s="14">
        <f t="shared" si="10"/>
        <v>25000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zoomScale="160" zoomScaleNormal="16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topLeftCell="A34" zoomScale="145" zoomScaleNormal="145" zoomScaleSheetLayoutView="100" workbookViewId="0">
      <selection activeCell="B12" sqref="B12"/>
    </sheetView>
  </sheetViews>
  <sheetFormatPr baseColWidth="10" defaultRowHeight="15" x14ac:dyDescent="0.25"/>
  <cols>
    <col min="2" max="2" width="6.5703125" customWidth="1"/>
    <col min="6" max="6" width="6.42578125" customWidth="1"/>
    <col min="8" max="8" width="10.28515625" customWidth="1"/>
    <col min="9" max="9" width="10.42578125" customWidth="1"/>
    <col min="10" max="10" width="12.140625" customWidth="1"/>
    <col min="11" max="11" width="9.5703125" customWidth="1"/>
    <col min="12" max="12" width="13.42578125" customWidth="1"/>
    <col min="13" max="13" width="15.140625" bestFit="1" customWidth="1"/>
    <col min="14" max="14" width="12.5703125" customWidth="1"/>
    <col min="15" max="15" width="14.42578125" customWidth="1"/>
  </cols>
  <sheetData>
    <row r="1" spans="1:20" s="37" customFormat="1" ht="51" x14ac:dyDescent="0.75">
      <c r="A1" s="39" t="s">
        <v>170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32.25" x14ac:dyDescent="0.5">
      <c r="A2" s="40" t="s">
        <v>88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42" customFormat="1" ht="22.5" x14ac:dyDescent="0.35">
      <c r="A3" s="41" t="s">
        <v>160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20" s="42" customFormat="1" ht="22.5" x14ac:dyDescent="0.35">
      <c r="A4" s="41" t="s">
        <v>161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20" s="42" customFormat="1" ht="22.5" x14ac:dyDescent="0.35">
      <c r="A5" s="41"/>
      <c r="B5" s="41" t="s">
        <v>162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s="42" customFormat="1" ht="22.5" x14ac:dyDescent="0.35">
      <c r="A6" s="41"/>
      <c r="B6" s="41" t="s">
        <v>163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s="42" customFormat="1" ht="22.5" x14ac:dyDescent="0.35">
      <c r="A7" s="41"/>
      <c r="B7" s="41" t="s">
        <v>164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s="42" customFormat="1" ht="22.5" x14ac:dyDescent="0.35">
      <c r="A8" s="43"/>
      <c r="B8" s="41" t="s">
        <v>165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s="42" customFormat="1" ht="22.5" x14ac:dyDescent="0.35">
      <c r="A9" s="41" t="s">
        <v>166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s="46" customFormat="1" ht="19.5" x14ac:dyDescent="0.3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107" t="s">
        <v>171</v>
      </c>
      <c r="M10" s="107"/>
      <c r="N10" s="107"/>
      <c r="O10" s="107"/>
    </row>
    <row r="11" spans="1:20" s="49" customFormat="1" ht="19.5" x14ac:dyDescent="0.3">
      <c r="A11" s="47" t="s">
        <v>46</v>
      </c>
      <c r="B11" s="44" t="s">
        <v>47</v>
      </c>
      <c r="C11" s="44" t="s">
        <v>48</v>
      </c>
      <c r="D11" s="44"/>
      <c r="E11" s="44"/>
      <c r="F11" s="44"/>
      <c r="G11" s="44"/>
      <c r="H11" s="44"/>
      <c r="I11" s="44"/>
      <c r="J11" s="44"/>
      <c r="K11" s="44"/>
      <c r="L11" s="48" t="s">
        <v>0</v>
      </c>
      <c r="M11" s="48" t="s">
        <v>1</v>
      </c>
      <c r="N11" s="48" t="s">
        <v>2</v>
      </c>
      <c r="O11" s="48" t="s">
        <v>3</v>
      </c>
    </row>
    <row r="12" spans="1:20" s="46" customFormat="1" ht="19.5" x14ac:dyDescent="0.3">
      <c r="A12" s="50">
        <v>1</v>
      </c>
      <c r="B12" s="45" t="s">
        <v>4</v>
      </c>
      <c r="C12" s="45" t="s">
        <v>20</v>
      </c>
      <c r="D12" s="45"/>
      <c r="E12" s="45"/>
      <c r="F12" s="45"/>
      <c r="G12" s="45"/>
      <c r="H12" s="45"/>
      <c r="I12" s="45"/>
      <c r="J12" s="45"/>
      <c r="K12" s="45"/>
      <c r="L12" s="51"/>
      <c r="M12" s="52"/>
      <c r="N12" s="53"/>
      <c r="O12" s="54" t="s">
        <v>50</v>
      </c>
    </row>
    <row r="13" spans="1:20" s="46" customFormat="1" ht="19.5" x14ac:dyDescent="0.3">
      <c r="A13" s="50">
        <f>+A12+1</f>
        <v>2</v>
      </c>
      <c r="B13" s="45" t="s">
        <v>4</v>
      </c>
      <c r="C13" s="45" t="s">
        <v>21</v>
      </c>
      <c r="D13" s="45"/>
      <c r="E13" s="45"/>
      <c r="F13" s="45"/>
      <c r="G13" s="45"/>
      <c r="H13" s="45"/>
      <c r="I13" s="45"/>
      <c r="J13" s="45"/>
      <c r="K13" s="45"/>
      <c r="L13" s="51"/>
      <c r="M13" s="52"/>
      <c r="N13" s="53"/>
      <c r="O13" s="54" t="s">
        <v>50</v>
      </c>
    </row>
    <row r="14" spans="1:20" s="46" customFormat="1" ht="19.5" x14ac:dyDescent="0.3">
      <c r="A14" s="50">
        <f t="shared" ref="A14:A42" si="0">+A13+1</f>
        <v>3</v>
      </c>
      <c r="B14" s="45" t="s">
        <v>5</v>
      </c>
      <c r="C14" s="45" t="s">
        <v>24</v>
      </c>
      <c r="D14" s="45"/>
      <c r="E14" s="45"/>
      <c r="F14" s="45"/>
      <c r="G14" s="45"/>
      <c r="H14" s="45"/>
      <c r="I14" s="45"/>
      <c r="J14" s="45"/>
      <c r="K14" s="45"/>
      <c r="L14" s="51"/>
      <c r="M14" s="52"/>
      <c r="N14" s="53" t="s">
        <v>50</v>
      </c>
      <c r="O14" s="54"/>
    </row>
    <row r="15" spans="1:20" s="46" customFormat="1" ht="19.5" x14ac:dyDescent="0.3">
      <c r="A15" s="50">
        <f t="shared" si="0"/>
        <v>4</v>
      </c>
      <c r="B15" s="45" t="s">
        <v>5</v>
      </c>
      <c r="C15" s="45" t="s">
        <v>167</v>
      </c>
      <c r="D15" s="45"/>
      <c r="E15" s="45"/>
      <c r="F15" s="45"/>
      <c r="G15" s="45"/>
      <c r="H15" s="45"/>
      <c r="I15" s="45"/>
      <c r="J15" s="45"/>
      <c r="K15" s="45"/>
      <c r="L15" s="51"/>
      <c r="M15" s="52"/>
      <c r="N15" s="53" t="s">
        <v>50</v>
      </c>
      <c r="O15" s="54"/>
    </row>
    <row r="16" spans="1:20" s="46" customFormat="1" ht="19.5" x14ac:dyDescent="0.3">
      <c r="A16" s="50">
        <f t="shared" si="0"/>
        <v>5</v>
      </c>
      <c r="B16" s="45" t="s">
        <v>6</v>
      </c>
      <c r="C16" s="45" t="s">
        <v>25</v>
      </c>
      <c r="D16" s="45"/>
      <c r="E16" s="45"/>
      <c r="F16" s="45"/>
      <c r="G16" s="45"/>
      <c r="H16" s="45"/>
      <c r="I16" s="45"/>
      <c r="J16" s="45"/>
      <c r="K16" s="45"/>
      <c r="L16" s="51"/>
      <c r="M16" s="52"/>
      <c r="N16" s="53" t="s">
        <v>50</v>
      </c>
      <c r="O16" s="54"/>
    </row>
    <row r="17" spans="1:15" s="46" customFormat="1" ht="19.5" x14ac:dyDescent="0.3">
      <c r="A17" s="50">
        <f t="shared" si="0"/>
        <v>6</v>
      </c>
      <c r="B17" s="45" t="s">
        <v>8</v>
      </c>
      <c r="C17" s="45" t="s">
        <v>168</v>
      </c>
      <c r="D17" s="45"/>
      <c r="E17" s="45"/>
      <c r="F17" s="45"/>
      <c r="G17" s="45"/>
      <c r="H17" s="45"/>
      <c r="I17" s="45"/>
      <c r="J17" s="45"/>
      <c r="K17" s="45"/>
      <c r="L17" s="51"/>
      <c r="M17" s="52"/>
      <c r="N17" s="53" t="s">
        <v>50</v>
      </c>
      <c r="O17" s="54"/>
    </row>
    <row r="18" spans="1:15" s="46" customFormat="1" ht="19.5" x14ac:dyDescent="0.3">
      <c r="A18" s="50">
        <f t="shared" si="0"/>
        <v>7</v>
      </c>
      <c r="B18" s="45" t="s">
        <v>8</v>
      </c>
      <c r="C18" s="45" t="s">
        <v>169</v>
      </c>
      <c r="D18" s="45"/>
      <c r="E18" s="45"/>
      <c r="F18" s="45"/>
      <c r="G18" s="45"/>
      <c r="H18" s="45"/>
      <c r="I18" s="45"/>
      <c r="J18" s="45"/>
      <c r="K18" s="45"/>
      <c r="L18" s="51"/>
      <c r="M18" s="52"/>
      <c r="N18" s="53" t="s">
        <v>50</v>
      </c>
      <c r="O18" s="54"/>
    </row>
    <row r="19" spans="1:15" s="46" customFormat="1" ht="19.5" x14ac:dyDescent="0.3">
      <c r="A19" s="50">
        <f t="shared" si="0"/>
        <v>8</v>
      </c>
      <c r="B19" s="45" t="s">
        <v>8</v>
      </c>
      <c r="C19" s="45" t="s">
        <v>41</v>
      </c>
      <c r="D19" s="45"/>
      <c r="E19" s="45"/>
      <c r="F19" s="45"/>
      <c r="G19" s="45"/>
      <c r="H19" s="45"/>
      <c r="I19" s="45"/>
      <c r="J19" s="45"/>
      <c r="K19" s="45"/>
      <c r="L19" s="51"/>
      <c r="M19" s="52"/>
      <c r="N19" s="53" t="s">
        <v>50</v>
      </c>
      <c r="O19" s="54"/>
    </row>
    <row r="20" spans="1:15" x14ac:dyDescent="0.25">
      <c r="A20" s="9">
        <f t="shared" si="0"/>
        <v>9</v>
      </c>
      <c r="B20" s="6" t="s">
        <v>8</v>
      </c>
      <c r="C20" s="6" t="s">
        <v>42</v>
      </c>
      <c r="D20" s="6"/>
      <c r="E20" s="6"/>
      <c r="F20" s="6"/>
      <c r="G20" s="6"/>
      <c r="H20" s="6"/>
      <c r="I20" s="6"/>
      <c r="J20" s="6"/>
      <c r="K20" s="6"/>
      <c r="L20" s="2"/>
      <c r="M20" s="3" t="s">
        <v>50</v>
      </c>
      <c r="N20" s="4"/>
      <c r="O20" s="10"/>
    </row>
    <row r="21" spans="1:15" x14ac:dyDescent="0.25">
      <c r="A21" s="9">
        <f t="shared" si="0"/>
        <v>10</v>
      </c>
      <c r="B21" s="6" t="s">
        <v>8</v>
      </c>
      <c r="C21" s="6" t="s">
        <v>43</v>
      </c>
      <c r="D21" s="6"/>
      <c r="E21" s="6"/>
      <c r="F21" s="6"/>
      <c r="G21" s="6"/>
      <c r="H21" s="6"/>
      <c r="I21" s="6"/>
      <c r="J21" s="6"/>
      <c r="K21" s="6"/>
      <c r="L21" s="2"/>
      <c r="M21" s="3"/>
      <c r="N21" s="4" t="s">
        <v>50</v>
      </c>
      <c r="O21" s="10"/>
    </row>
    <row r="22" spans="1:15" x14ac:dyDescent="0.25">
      <c r="A22" s="9">
        <f t="shared" si="0"/>
        <v>11</v>
      </c>
      <c r="B22" s="6" t="s">
        <v>9</v>
      </c>
      <c r="C22" s="6" t="s">
        <v>45</v>
      </c>
      <c r="D22" s="6"/>
      <c r="E22" s="6"/>
      <c r="F22" s="6"/>
      <c r="G22" s="6"/>
      <c r="H22" s="6"/>
      <c r="I22" s="6"/>
      <c r="J22" s="6"/>
      <c r="K22" s="6"/>
      <c r="L22" s="2"/>
      <c r="M22" s="3"/>
      <c r="N22" s="4" t="s">
        <v>50</v>
      </c>
      <c r="O22" s="10"/>
    </row>
    <row r="23" spans="1:15" x14ac:dyDescent="0.25">
      <c r="A23" s="9">
        <f t="shared" si="0"/>
        <v>12</v>
      </c>
      <c r="B23" s="6" t="s">
        <v>9</v>
      </c>
      <c r="C23" s="6" t="s">
        <v>44</v>
      </c>
      <c r="D23" s="6"/>
      <c r="E23" s="6"/>
      <c r="F23" s="6"/>
      <c r="G23" s="6"/>
      <c r="H23" s="6"/>
      <c r="I23" s="6"/>
      <c r="J23" s="6"/>
      <c r="K23" s="6"/>
      <c r="L23" s="2"/>
      <c r="M23" s="3"/>
      <c r="N23" s="4" t="s">
        <v>50</v>
      </c>
      <c r="O23" s="10"/>
    </row>
    <row r="24" spans="1:15" x14ac:dyDescent="0.25">
      <c r="A24" s="9">
        <f t="shared" si="0"/>
        <v>13</v>
      </c>
      <c r="B24" s="6" t="s">
        <v>10</v>
      </c>
      <c r="C24" s="6" t="s">
        <v>38</v>
      </c>
      <c r="D24" s="6"/>
      <c r="E24" s="6"/>
      <c r="F24" s="6"/>
      <c r="G24" s="6"/>
      <c r="H24" s="6"/>
      <c r="I24" s="6"/>
      <c r="J24" s="6"/>
      <c r="K24" s="6"/>
      <c r="L24" s="2" t="s">
        <v>50</v>
      </c>
      <c r="M24" s="3"/>
      <c r="N24" s="4" t="s">
        <v>50</v>
      </c>
      <c r="O24" s="10"/>
    </row>
    <row r="25" spans="1:15" x14ac:dyDescent="0.25">
      <c r="A25" s="9">
        <f t="shared" si="0"/>
        <v>14</v>
      </c>
      <c r="B25" s="6" t="s">
        <v>11</v>
      </c>
      <c r="C25" s="6" t="s">
        <v>23</v>
      </c>
      <c r="D25" s="6"/>
      <c r="E25" s="6"/>
      <c r="F25" s="6"/>
      <c r="G25" s="6"/>
      <c r="H25" s="6"/>
      <c r="I25" s="6"/>
      <c r="J25" s="6"/>
      <c r="K25" s="6"/>
      <c r="L25" s="2"/>
      <c r="M25" s="3"/>
      <c r="N25" s="4"/>
      <c r="O25" s="10" t="s">
        <v>50</v>
      </c>
    </row>
    <row r="26" spans="1:15" x14ac:dyDescent="0.25">
      <c r="A26" s="9">
        <f t="shared" si="0"/>
        <v>15</v>
      </c>
      <c r="B26" s="6" t="s">
        <v>11</v>
      </c>
      <c r="C26" s="6" t="s">
        <v>78</v>
      </c>
      <c r="D26" s="6"/>
      <c r="E26" s="6"/>
      <c r="F26" s="6"/>
      <c r="G26" s="6"/>
      <c r="H26" s="6"/>
      <c r="I26" s="6"/>
      <c r="J26" s="6"/>
      <c r="K26" s="6"/>
      <c r="L26" s="2" t="s">
        <v>50</v>
      </c>
      <c r="M26" s="3"/>
      <c r="N26" s="4"/>
      <c r="O26" s="10"/>
    </row>
    <row r="27" spans="1:15" x14ac:dyDescent="0.25">
      <c r="A27" s="9">
        <f t="shared" si="0"/>
        <v>16</v>
      </c>
      <c r="B27" s="6" t="s">
        <v>12</v>
      </c>
      <c r="C27" s="6" t="s">
        <v>36</v>
      </c>
      <c r="D27" s="6"/>
      <c r="E27" s="6"/>
      <c r="F27" s="6"/>
      <c r="G27" s="6"/>
      <c r="H27" s="6"/>
      <c r="I27" s="6"/>
      <c r="J27" s="6"/>
      <c r="K27" s="6"/>
      <c r="L27" s="2" t="s">
        <v>50</v>
      </c>
      <c r="M27" s="3"/>
      <c r="N27" s="4" t="s">
        <v>50</v>
      </c>
      <c r="O27" s="10"/>
    </row>
    <row r="28" spans="1:15" x14ac:dyDescent="0.25">
      <c r="A28" s="9">
        <f t="shared" si="0"/>
        <v>17</v>
      </c>
      <c r="B28" s="6" t="s">
        <v>12</v>
      </c>
      <c r="C28" s="6" t="s">
        <v>37</v>
      </c>
      <c r="D28" s="6"/>
      <c r="E28" s="6"/>
      <c r="F28" s="6"/>
      <c r="G28" s="6"/>
      <c r="H28" s="6"/>
      <c r="I28" s="6"/>
      <c r="J28" s="6"/>
      <c r="K28" s="6"/>
      <c r="L28" s="2" t="s">
        <v>50</v>
      </c>
      <c r="M28" s="3"/>
      <c r="N28" s="4" t="s">
        <v>50</v>
      </c>
      <c r="O28" s="10"/>
    </row>
    <row r="29" spans="1:15" x14ac:dyDescent="0.25">
      <c r="A29" s="9">
        <f t="shared" si="0"/>
        <v>18</v>
      </c>
      <c r="B29" s="6" t="s">
        <v>12</v>
      </c>
      <c r="C29" s="6" t="s">
        <v>22</v>
      </c>
      <c r="D29" s="6"/>
      <c r="E29" s="6"/>
      <c r="F29" s="6"/>
      <c r="G29" s="6"/>
      <c r="H29" s="6"/>
      <c r="I29" s="6"/>
      <c r="J29" s="6"/>
      <c r="K29" s="6"/>
      <c r="L29" s="2"/>
      <c r="M29" s="3"/>
      <c r="N29" s="4"/>
      <c r="O29" s="10" t="s">
        <v>50</v>
      </c>
    </row>
    <row r="30" spans="1:15" x14ac:dyDescent="0.25">
      <c r="A30" s="9">
        <f t="shared" si="0"/>
        <v>19</v>
      </c>
      <c r="B30" s="6" t="s">
        <v>13</v>
      </c>
      <c r="C30" s="6" t="s">
        <v>35</v>
      </c>
      <c r="D30" s="6"/>
      <c r="E30" s="6"/>
      <c r="F30" s="6"/>
      <c r="G30" s="6"/>
      <c r="H30" s="6"/>
      <c r="I30" s="6"/>
      <c r="J30" s="6"/>
      <c r="K30" s="6"/>
      <c r="L30" s="2"/>
      <c r="M30" s="3"/>
      <c r="N30" s="4"/>
      <c r="O30" s="10" t="s">
        <v>50</v>
      </c>
    </row>
    <row r="31" spans="1:15" x14ac:dyDescent="0.25">
      <c r="A31" s="9">
        <f t="shared" si="0"/>
        <v>20</v>
      </c>
      <c r="B31" s="6" t="s">
        <v>81</v>
      </c>
      <c r="C31" s="6" t="s">
        <v>82</v>
      </c>
      <c r="D31" s="6"/>
      <c r="E31" s="6"/>
      <c r="F31" s="6"/>
      <c r="G31" s="6"/>
      <c r="H31" s="6"/>
      <c r="I31" s="6"/>
      <c r="J31" s="6"/>
      <c r="K31" s="6"/>
      <c r="L31" s="2"/>
      <c r="M31" s="3"/>
      <c r="N31" s="4" t="s">
        <v>50</v>
      </c>
      <c r="O31" s="10" t="s">
        <v>50</v>
      </c>
    </row>
    <row r="32" spans="1:15" x14ac:dyDescent="0.25">
      <c r="A32" s="9">
        <f t="shared" si="0"/>
        <v>21</v>
      </c>
      <c r="B32" s="6" t="s">
        <v>14</v>
      </c>
      <c r="C32" s="6" t="s">
        <v>34</v>
      </c>
      <c r="D32" s="6"/>
      <c r="E32" s="6"/>
      <c r="F32" s="6"/>
      <c r="G32" s="6"/>
      <c r="H32" s="6"/>
      <c r="I32" s="6"/>
      <c r="J32" s="6"/>
      <c r="K32" s="6"/>
      <c r="L32" s="2" t="s">
        <v>50</v>
      </c>
      <c r="M32" s="3"/>
      <c r="N32" s="4"/>
      <c r="O32" s="10"/>
    </row>
    <row r="33" spans="1:15" x14ac:dyDescent="0.25">
      <c r="A33" s="9">
        <f t="shared" si="0"/>
        <v>22</v>
      </c>
      <c r="B33" s="6" t="s">
        <v>14</v>
      </c>
      <c r="C33" s="6" t="s">
        <v>39</v>
      </c>
      <c r="D33" s="6"/>
      <c r="E33" s="6"/>
      <c r="F33" s="6"/>
      <c r="G33" s="6"/>
      <c r="H33" s="6"/>
      <c r="I33" s="6"/>
      <c r="J33" s="6"/>
      <c r="K33" s="6"/>
      <c r="L33" s="2" t="s">
        <v>50</v>
      </c>
      <c r="M33" s="3"/>
      <c r="N33" s="4"/>
      <c r="O33" s="10"/>
    </row>
    <row r="34" spans="1:15" x14ac:dyDescent="0.25">
      <c r="A34" s="9">
        <f t="shared" si="0"/>
        <v>23</v>
      </c>
      <c r="B34" s="6" t="s">
        <v>14</v>
      </c>
      <c r="C34" s="6" t="s">
        <v>40</v>
      </c>
      <c r="D34" s="6"/>
      <c r="E34" s="6"/>
      <c r="F34" s="6"/>
      <c r="G34" s="6"/>
      <c r="H34" s="6"/>
      <c r="I34" s="6"/>
      <c r="J34" s="6"/>
      <c r="K34" s="6"/>
      <c r="L34" s="2"/>
      <c r="M34" s="3"/>
      <c r="N34" s="4" t="s">
        <v>50</v>
      </c>
      <c r="O34" s="10"/>
    </row>
    <row r="35" spans="1:15" x14ac:dyDescent="0.25">
      <c r="A35" s="9">
        <f t="shared" si="0"/>
        <v>24</v>
      </c>
      <c r="B35" s="6" t="s">
        <v>15</v>
      </c>
      <c r="C35" s="6" t="s">
        <v>33</v>
      </c>
      <c r="D35" s="6"/>
      <c r="E35" s="6"/>
      <c r="F35" s="6"/>
      <c r="G35" s="6"/>
      <c r="H35" s="6"/>
      <c r="I35" s="6"/>
      <c r="J35" s="6"/>
      <c r="K35" s="6"/>
      <c r="L35" s="2"/>
      <c r="M35" s="3" t="s">
        <v>50</v>
      </c>
      <c r="N35" s="4"/>
      <c r="O35" s="10"/>
    </row>
    <row r="36" spans="1:15" x14ac:dyDescent="0.25">
      <c r="A36" s="9">
        <f t="shared" si="0"/>
        <v>25</v>
      </c>
      <c r="B36" s="6" t="s">
        <v>16</v>
      </c>
      <c r="C36" s="6" t="s">
        <v>30</v>
      </c>
      <c r="D36" s="6"/>
      <c r="E36" s="6"/>
      <c r="F36" s="6"/>
      <c r="G36" s="6"/>
      <c r="H36" s="6"/>
      <c r="I36" s="6"/>
      <c r="J36" s="6"/>
      <c r="K36" s="6"/>
      <c r="L36" s="2"/>
      <c r="M36" s="3"/>
      <c r="N36" s="4" t="s">
        <v>50</v>
      </c>
      <c r="O36" s="10"/>
    </row>
    <row r="37" spans="1:15" x14ac:dyDescent="0.25">
      <c r="A37" s="9">
        <f t="shared" si="0"/>
        <v>26</v>
      </c>
      <c r="B37" s="6" t="s">
        <v>16</v>
      </c>
      <c r="C37" s="6" t="s">
        <v>31</v>
      </c>
      <c r="D37" s="6"/>
      <c r="E37" s="6"/>
      <c r="F37" s="6"/>
      <c r="G37" s="6"/>
      <c r="H37" s="6"/>
      <c r="I37" s="6"/>
      <c r="J37" s="6"/>
      <c r="K37" s="6"/>
      <c r="L37" s="2"/>
      <c r="M37" s="3"/>
      <c r="N37" s="4" t="s">
        <v>50</v>
      </c>
      <c r="O37" s="10"/>
    </row>
    <row r="38" spans="1:15" x14ac:dyDescent="0.25">
      <c r="A38" s="9">
        <f t="shared" si="0"/>
        <v>27</v>
      </c>
      <c r="B38" s="6" t="s">
        <v>16</v>
      </c>
      <c r="C38" s="6" t="s">
        <v>32</v>
      </c>
      <c r="D38" s="6"/>
      <c r="E38" s="6"/>
      <c r="F38" s="6"/>
      <c r="G38" s="6"/>
      <c r="H38" s="6"/>
      <c r="I38" s="6"/>
      <c r="J38" s="6"/>
      <c r="K38" s="6"/>
      <c r="L38" s="2" t="s">
        <v>50</v>
      </c>
      <c r="M38" s="3"/>
      <c r="N38" s="4"/>
      <c r="O38" s="10"/>
    </row>
    <row r="39" spans="1:15" x14ac:dyDescent="0.25">
      <c r="A39" s="9">
        <f t="shared" si="0"/>
        <v>28</v>
      </c>
      <c r="B39" s="6" t="s">
        <v>17</v>
      </c>
      <c r="C39" s="6" t="s">
        <v>29</v>
      </c>
      <c r="D39" s="6"/>
      <c r="E39" s="6"/>
      <c r="F39" s="6"/>
      <c r="G39" s="6"/>
      <c r="H39" s="6"/>
      <c r="I39" s="6"/>
      <c r="J39" s="6"/>
      <c r="K39" s="6"/>
      <c r="L39" s="2"/>
      <c r="M39" s="3"/>
      <c r="N39" s="4" t="s">
        <v>50</v>
      </c>
      <c r="O39" s="10" t="s">
        <v>50</v>
      </c>
    </row>
    <row r="40" spans="1:15" x14ac:dyDescent="0.25">
      <c r="A40" s="9">
        <f t="shared" si="0"/>
        <v>29</v>
      </c>
      <c r="B40" s="6" t="s">
        <v>18</v>
      </c>
      <c r="C40" s="6" t="s">
        <v>28</v>
      </c>
      <c r="D40" s="6"/>
      <c r="E40" s="6"/>
      <c r="F40" s="6"/>
      <c r="G40" s="6"/>
      <c r="H40" s="6"/>
      <c r="I40" s="6"/>
      <c r="J40" s="6"/>
      <c r="K40" s="6"/>
      <c r="L40" s="2"/>
      <c r="M40" s="3"/>
      <c r="N40" s="4" t="s">
        <v>50</v>
      </c>
      <c r="O40" s="10"/>
    </row>
    <row r="41" spans="1:15" x14ac:dyDescent="0.25">
      <c r="A41" s="9">
        <f t="shared" si="0"/>
        <v>30</v>
      </c>
      <c r="B41" s="6" t="s">
        <v>19</v>
      </c>
      <c r="C41" s="6" t="s">
        <v>27</v>
      </c>
      <c r="D41" s="6"/>
      <c r="E41" s="6"/>
      <c r="F41" s="6"/>
      <c r="G41" s="6"/>
      <c r="H41" s="6"/>
      <c r="I41" s="6"/>
      <c r="J41" s="6"/>
      <c r="K41" s="6"/>
      <c r="L41" s="2"/>
      <c r="M41" s="3" t="s">
        <v>50</v>
      </c>
      <c r="N41" s="4" t="s">
        <v>50</v>
      </c>
      <c r="O41" s="10"/>
    </row>
    <row r="42" spans="1:15" x14ac:dyDescent="0.25">
      <c r="A42" s="9">
        <f t="shared" si="0"/>
        <v>31</v>
      </c>
      <c r="B42" s="6" t="s">
        <v>7</v>
      </c>
      <c r="C42" s="6" t="s">
        <v>26</v>
      </c>
      <c r="D42" s="6"/>
      <c r="E42" s="6"/>
      <c r="F42" s="6"/>
      <c r="G42" s="6"/>
      <c r="H42" s="6"/>
      <c r="I42" s="6"/>
      <c r="J42" s="6"/>
      <c r="K42" s="6"/>
      <c r="L42" s="2" t="s">
        <v>50</v>
      </c>
      <c r="M42" s="3"/>
      <c r="N42" s="4"/>
      <c r="O42" s="10"/>
    </row>
  </sheetData>
  <mergeCells count="1">
    <mergeCell ref="L10:O10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5B85-1BCA-482D-AFC2-570902DA70CD}">
  <dimension ref="A1:AH149"/>
  <sheetViews>
    <sheetView tabSelected="1" zoomScaleNormal="100" workbookViewId="0">
      <selection activeCell="G19" sqref="G19"/>
    </sheetView>
  </sheetViews>
  <sheetFormatPr baseColWidth="10" defaultRowHeight="21" x14ac:dyDescent="0.35"/>
  <cols>
    <col min="5" max="9" width="7.5703125" customWidth="1"/>
    <col min="10" max="10" width="11.7109375" style="110" bestFit="1" customWidth="1"/>
    <col min="11" max="11" width="49.85546875" style="110" customWidth="1"/>
    <col min="12" max="17" width="14.85546875" style="110" customWidth="1"/>
    <col min="18" max="18" width="7.5703125" style="122" customWidth="1"/>
    <col min="19" max="19" width="11.7109375" style="78" bestFit="1" customWidth="1"/>
    <col min="20" max="20" width="26.28515625" style="78" customWidth="1"/>
    <col min="21" max="21" width="19.140625" style="79" customWidth="1"/>
    <col min="22" max="23" width="19.140625" style="79" bestFit="1" customWidth="1"/>
    <col min="24" max="25" width="19.140625" style="79" customWidth="1"/>
    <col min="26" max="29" width="19.140625" style="79" bestFit="1" customWidth="1"/>
    <col min="30" max="30" width="19.140625" style="79" customWidth="1"/>
    <col min="31" max="32" width="19.140625" style="79" bestFit="1" customWidth="1"/>
    <col min="33" max="16384" width="11.42578125" style="78"/>
  </cols>
  <sheetData>
    <row r="1" spans="1:32" ht="21.75" thickBot="1" x14ac:dyDescent="0.4">
      <c r="A1" s="108"/>
      <c r="B1" s="108"/>
      <c r="C1" s="108"/>
      <c r="D1" s="108"/>
      <c r="E1" s="108"/>
      <c r="F1" s="108"/>
      <c r="G1" s="108"/>
      <c r="H1" s="108"/>
      <c r="I1" s="108"/>
      <c r="L1" s="195" t="s">
        <v>99</v>
      </c>
      <c r="M1" s="196"/>
      <c r="N1" s="197" t="s">
        <v>248</v>
      </c>
      <c r="O1" s="198"/>
      <c r="P1" s="198"/>
      <c r="Q1" s="198"/>
      <c r="R1" s="120"/>
    </row>
    <row r="2" spans="1:32" x14ac:dyDescent="0.35">
      <c r="A2" s="108"/>
      <c r="B2" s="108"/>
      <c r="C2" s="108"/>
      <c r="D2" s="108"/>
      <c r="E2" s="108"/>
      <c r="F2" s="108"/>
      <c r="G2" s="108"/>
      <c r="H2" s="108"/>
      <c r="I2" s="108"/>
      <c r="L2" s="195" t="s">
        <v>47</v>
      </c>
      <c r="M2" s="196"/>
      <c r="N2" s="198"/>
      <c r="O2" s="198"/>
      <c r="P2" s="198"/>
      <c r="Q2" s="198"/>
      <c r="R2" s="121"/>
      <c r="T2" s="102"/>
      <c r="U2" s="131" t="s">
        <v>202</v>
      </c>
      <c r="V2" s="136" t="s">
        <v>203</v>
      </c>
      <c r="W2" s="134" t="s">
        <v>204</v>
      </c>
      <c r="X2" s="155" t="s">
        <v>202</v>
      </c>
      <c r="Y2" s="156" t="s">
        <v>202</v>
      </c>
      <c r="Z2" s="99" t="s">
        <v>203</v>
      </c>
      <c r="AA2" s="99" t="s">
        <v>203</v>
      </c>
      <c r="AB2" s="156" t="s">
        <v>204</v>
      </c>
      <c r="AC2" s="161" t="s">
        <v>204</v>
      </c>
      <c r="AD2" s="146" t="s">
        <v>202</v>
      </c>
      <c r="AE2" s="147" t="s">
        <v>203</v>
      </c>
      <c r="AF2" s="148" t="s">
        <v>204</v>
      </c>
    </row>
    <row r="3" spans="1:32" x14ac:dyDescent="0.35">
      <c r="A3" s="108"/>
      <c r="B3" s="108"/>
      <c r="C3" s="108"/>
      <c r="D3" s="108"/>
      <c r="E3" s="108"/>
      <c r="F3" s="108"/>
      <c r="G3" s="108"/>
      <c r="H3" s="108"/>
      <c r="I3" s="108"/>
      <c r="L3" s="199" t="s">
        <v>198</v>
      </c>
      <c r="M3" s="199"/>
      <c r="N3" s="199" t="s">
        <v>199</v>
      </c>
      <c r="O3" s="199"/>
      <c r="P3" s="199" t="s">
        <v>200</v>
      </c>
      <c r="Q3" s="199"/>
      <c r="T3" s="103"/>
      <c r="U3" s="132" t="s">
        <v>51</v>
      </c>
      <c r="V3" s="137" t="s">
        <v>51</v>
      </c>
      <c r="W3" s="90" t="s">
        <v>51</v>
      </c>
      <c r="X3" s="157" t="s">
        <v>51</v>
      </c>
      <c r="Y3" s="158" t="s">
        <v>51</v>
      </c>
      <c r="Z3" s="100" t="s">
        <v>51</v>
      </c>
      <c r="AA3" s="100" t="s">
        <v>51</v>
      </c>
      <c r="AB3" s="158" t="s">
        <v>51</v>
      </c>
      <c r="AC3" s="162" t="s">
        <v>51</v>
      </c>
      <c r="AD3" s="149" t="s">
        <v>51</v>
      </c>
      <c r="AE3" s="150" t="s">
        <v>51</v>
      </c>
      <c r="AF3" s="151" t="s">
        <v>51</v>
      </c>
    </row>
    <row r="4" spans="1:32" ht="21.75" thickBot="1" x14ac:dyDescent="0.4">
      <c r="A4" s="108"/>
      <c r="B4" s="108"/>
      <c r="C4" s="108"/>
      <c r="D4" s="108"/>
      <c r="E4" s="108"/>
      <c r="F4" s="108"/>
      <c r="G4" s="108"/>
      <c r="H4" s="108"/>
      <c r="I4" s="108"/>
      <c r="K4" s="117"/>
      <c r="L4" s="109" t="s">
        <v>180</v>
      </c>
      <c r="M4" s="109" t="s">
        <v>181</v>
      </c>
      <c r="N4" s="200" t="s">
        <v>180</v>
      </c>
      <c r="O4" s="200" t="s">
        <v>181</v>
      </c>
      <c r="P4" s="109" t="s">
        <v>180</v>
      </c>
      <c r="Q4" s="109" t="s">
        <v>181</v>
      </c>
      <c r="R4" s="123"/>
      <c r="T4" s="92"/>
      <c r="U4" s="133" t="s">
        <v>214</v>
      </c>
      <c r="V4" s="138" t="s">
        <v>214</v>
      </c>
      <c r="W4" s="135" t="s">
        <v>214</v>
      </c>
      <c r="X4" s="159" t="s">
        <v>180</v>
      </c>
      <c r="Y4" s="160" t="s">
        <v>181</v>
      </c>
      <c r="Z4" s="101" t="s">
        <v>180</v>
      </c>
      <c r="AA4" s="101" t="s">
        <v>181</v>
      </c>
      <c r="AB4" s="160" t="s">
        <v>180</v>
      </c>
      <c r="AC4" s="163" t="s">
        <v>181</v>
      </c>
      <c r="AD4" s="152" t="s">
        <v>47</v>
      </c>
      <c r="AE4" s="153" t="s">
        <v>47</v>
      </c>
      <c r="AF4" s="154" t="s">
        <v>47</v>
      </c>
    </row>
    <row r="5" spans="1:32" x14ac:dyDescent="0.35">
      <c r="A5" s="108"/>
      <c r="B5" s="108"/>
      <c r="C5" s="108"/>
      <c r="D5" s="108"/>
      <c r="E5" s="108"/>
      <c r="F5" s="108"/>
      <c r="G5" s="108"/>
      <c r="H5" s="108"/>
      <c r="I5" s="108"/>
      <c r="R5" s="123"/>
      <c r="T5" s="104" t="s">
        <v>52</v>
      </c>
      <c r="U5" s="93"/>
      <c r="V5" s="139"/>
      <c r="W5" s="95"/>
      <c r="X5" s="167">
        <f ca="1">SUMIF($J:$Q,$S5,L:L)</f>
        <v>0</v>
      </c>
      <c r="Y5" s="167">
        <f ca="1">SUMIF($J:$Q,$S5,M:M)</f>
        <v>0</v>
      </c>
      <c r="Z5" s="168">
        <f ca="1">SUMIF($J:$Q,$S5,N:N)</f>
        <v>0</v>
      </c>
      <c r="AA5" s="168">
        <f ca="1">SUMIF($J:$Q,$S5,O:O)</f>
        <v>0</v>
      </c>
      <c r="AB5" s="167">
        <f ca="1">SUMIF($J:$Q,$S5,P:P)</f>
        <v>0</v>
      </c>
      <c r="AC5" s="167">
        <f ca="1">SUMIF($J:$Q,$S5,Q:Q)</f>
        <v>0</v>
      </c>
      <c r="AD5" s="93"/>
      <c r="AE5" s="94" t="s">
        <v>205</v>
      </c>
      <c r="AF5" s="95" t="s">
        <v>205</v>
      </c>
    </row>
    <row r="6" spans="1:32" x14ac:dyDescent="0.35">
      <c r="A6" s="108"/>
      <c r="B6" s="108"/>
      <c r="C6" s="108"/>
      <c r="D6" s="108"/>
      <c r="E6" s="108"/>
      <c r="F6" s="108"/>
      <c r="G6" s="108"/>
      <c r="H6" s="108"/>
      <c r="I6" s="108"/>
      <c r="R6" s="124"/>
      <c r="T6" s="104" t="s">
        <v>55</v>
      </c>
      <c r="U6" s="82"/>
      <c r="V6" s="86"/>
      <c r="W6" s="83"/>
      <c r="X6" s="167">
        <f ca="1">SUMIF($J:$Q,$S6,L:L)</f>
        <v>0</v>
      </c>
      <c r="Y6" s="167">
        <f ca="1">SUMIF($J:$Q,$S6,M:M)</f>
        <v>0</v>
      </c>
      <c r="Z6" s="168">
        <f ca="1">SUMIF($J:$Q,$S6,N:N)</f>
        <v>0</v>
      </c>
      <c r="AA6" s="168">
        <f ca="1">SUMIF($J:$Q,$S6,O:O)</f>
        <v>0</v>
      </c>
      <c r="AB6" s="167">
        <f ca="1">SUMIF($J:$Q,$S6,P:P)</f>
        <v>0</v>
      </c>
      <c r="AC6" s="167">
        <f ca="1">SUMIF($J:$Q,$S6,Q:Q)</f>
        <v>0</v>
      </c>
      <c r="AD6" s="82"/>
      <c r="AE6" s="88"/>
      <c r="AF6" s="83"/>
    </row>
    <row r="7" spans="1:32" s="80" customFormat="1" x14ac:dyDescent="0.35">
      <c r="A7" s="108"/>
      <c r="B7" s="108"/>
      <c r="C7" s="108"/>
      <c r="D7" s="108"/>
      <c r="E7" s="108"/>
      <c r="F7" s="108"/>
      <c r="G7" s="108"/>
      <c r="H7" s="108"/>
      <c r="I7" s="108"/>
      <c r="J7" s="166" t="s">
        <v>206</v>
      </c>
      <c r="K7" s="166" t="s">
        <v>209</v>
      </c>
      <c r="L7" s="111">
        <f>+L24-L19</f>
        <v>2900000</v>
      </c>
      <c r="M7" s="110"/>
      <c r="N7" s="165">
        <f>+L23-L19</f>
        <v>1750000</v>
      </c>
      <c r="O7" s="110"/>
      <c r="P7" s="165">
        <f>+L22-L19</f>
        <v>1000000</v>
      </c>
      <c r="Q7" s="110"/>
      <c r="R7" s="124"/>
      <c r="T7" s="91" t="s">
        <v>56</v>
      </c>
      <c r="U7" s="84">
        <v>4802961</v>
      </c>
      <c r="V7" s="87">
        <v>4979761</v>
      </c>
      <c r="W7" s="85">
        <v>41365786</v>
      </c>
      <c r="X7" s="167">
        <f ca="1">SUMIF($J:$Q,$S7,L:L)</f>
        <v>0</v>
      </c>
      <c r="Y7" s="167">
        <f ca="1">SUMIF($J:$Q,$S7,M:M)</f>
        <v>0</v>
      </c>
      <c r="Z7" s="168">
        <f ca="1">SUMIF($J:$Q,$S7,N:N)</f>
        <v>0</v>
      </c>
      <c r="AA7" s="168">
        <f ca="1">SUMIF($J:$Q,$S7,O:O)</f>
        <v>0</v>
      </c>
      <c r="AB7" s="167">
        <f ca="1">SUMIF($J:$Q,$S7,P:P)</f>
        <v>0</v>
      </c>
      <c r="AC7" s="167">
        <f ca="1">SUMIF($J:$Q,$S7,Q:Q)</f>
        <v>0</v>
      </c>
      <c r="AD7" s="84">
        <f ca="1">+U7+X7-Y7</f>
        <v>4802961</v>
      </c>
      <c r="AE7" s="89">
        <f ca="1">+V7+Z7-AA7</f>
        <v>4979761</v>
      </c>
      <c r="AF7" s="85">
        <f ca="1">+W7+AB7-AC7</f>
        <v>41365786</v>
      </c>
    </row>
    <row r="8" spans="1:32" x14ac:dyDescent="0.35">
      <c r="A8" s="108"/>
      <c r="B8" s="108"/>
      <c r="C8" s="108"/>
      <c r="D8" s="108"/>
      <c r="E8" s="108"/>
      <c r="F8" s="108"/>
      <c r="G8" s="108"/>
      <c r="H8" s="108"/>
      <c r="I8" s="108"/>
      <c r="J8" s="166" t="s">
        <v>208</v>
      </c>
      <c r="K8" s="166" t="s">
        <v>80</v>
      </c>
      <c r="M8" s="111">
        <f>+L7</f>
        <v>2900000</v>
      </c>
      <c r="N8" s="111"/>
      <c r="O8" s="111">
        <f>+N7</f>
        <v>1750000</v>
      </c>
      <c r="P8" s="111"/>
      <c r="Q8" s="111">
        <f>+P7</f>
        <v>1000000</v>
      </c>
      <c r="R8" s="125"/>
      <c r="T8" s="91" t="s">
        <v>57</v>
      </c>
      <c r="U8" s="84">
        <v>23532324</v>
      </c>
      <c r="V8" s="87">
        <v>8677903</v>
      </c>
      <c r="W8" s="85">
        <v>19800738</v>
      </c>
      <c r="X8" s="167">
        <f ca="1">SUMIF($J:$Q,$S8,L:L)</f>
        <v>0</v>
      </c>
      <c r="Y8" s="167">
        <f ca="1">SUMIF($J:$Q,$S8,M:M)</f>
        <v>0</v>
      </c>
      <c r="Z8" s="168">
        <f ca="1">SUMIF($J:$Q,$S8,N:N)</f>
        <v>0</v>
      </c>
      <c r="AA8" s="168">
        <f ca="1">SUMIF($J:$Q,$S8,O:O)</f>
        <v>0</v>
      </c>
      <c r="AB8" s="167">
        <f ca="1">SUMIF($J:$Q,$S8,P:P)</f>
        <v>0</v>
      </c>
      <c r="AC8" s="167">
        <f ca="1">SUMIF($J:$Q,$S8,Q:Q)</f>
        <v>0</v>
      </c>
      <c r="AD8" s="84">
        <f t="shared" ref="AD8:AD13" ca="1" si="0">+U8+X8-Y8</f>
        <v>23532324</v>
      </c>
      <c r="AE8" s="89">
        <f t="shared" ref="AE8:AE13" ca="1" si="1">+V8+Z8-AA8</f>
        <v>8677903</v>
      </c>
      <c r="AF8" s="85">
        <f t="shared" ref="AF8:AF13" ca="1" si="2">+W8+AB8-AC8</f>
        <v>19800738</v>
      </c>
    </row>
    <row r="9" spans="1:32" x14ac:dyDescent="0.35">
      <c r="A9" s="108"/>
      <c r="B9" s="108"/>
      <c r="C9" s="108"/>
      <c r="D9" s="108"/>
      <c r="E9" s="108"/>
      <c r="F9" s="108"/>
      <c r="G9" s="108"/>
      <c r="H9" s="108"/>
      <c r="I9" s="108"/>
      <c r="M9" s="111"/>
      <c r="N9" s="111"/>
      <c r="O9" s="111"/>
      <c r="P9" s="111"/>
      <c r="Q9" s="111"/>
      <c r="R9" s="126"/>
      <c r="T9" s="91" t="s">
        <v>58</v>
      </c>
      <c r="U9" s="84">
        <v>50616908</v>
      </c>
      <c r="V9" s="87">
        <f>157947+51828700</f>
        <v>51986647</v>
      </c>
      <c r="W9" s="85">
        <v>0</v>
      </c>
      <c r="X9" s="167">
        <f ca="1">SUMIF($J:$Q,$S9,L:L)</f>
        <v>0</v>
      </c>
      <c r="Y9" s="167">
        <f ca="1">SUMIF($J:$Q,$S9,M:M)</f>
        <v>0</v>
      </c>
      <c r="Z9" s="168">
        <f ca="1">SUMIF($J:$Q,$S9,N:N)</f>
        <v>0</v>
      </c>
      <c r="AA9" s="168">
        <f ca="1">SUMIF($J:$Q,$S9,O:O)</f>
        <v>0</v>
      </c>
      <c r="AB9" s="167">
        <f ca="1">SUMIF($J:$Q,$S9,P:P)</f>
        <v>0</v>
      </c>
      <c r="AC9" s="167">
        <f ca="1">SUMIF($J:$Q,$S9,Q:Q)</f>
        <v>0</v>
      </c>
      <c r="AD9" s="84">
        <f t="shared" ca="1" si="0"/>
        <v>50616908</v>
      </c>
      <c r="AE9" s="89">
        <f t="shared" ca="1" si="1"/>
        <v>51986647</v>
      </c>
      <c r="AF9" s="85">
        <f t="shared" ca="1" si="2"/>
        <v>0</v>
      </c>
    </row>
    <row r="10" spans="1:32" x14ac:dyDescent="0.35">
      <c r="A10" s="108"/>
      <c r="B10" s="108"/>
      <c r="C10" s="108"/>
      <c r="D10" s="108"/>
      <c r="E10" s="108"/>
      <c r="F10" s="108"/>
      <c r="G10" s="108"/>
      <c r="H10" s="108"/>
      <c r="I10" s="108"/>
      <c r="J10" s="166" t="s">
        <v>208</v>
      </c>
      <c r="K10" s="166" t="s">
        <v>80</v>
      </c>
      <c r="L10" s="111">
        <f>+O31</f>
        <v>1170000</v>
      </c>
      <c r="M10" s="111"/>
      <c r="N10" s="111">
        <f>+O30</f>
        <v>825000</v>
      </c>
      <c r="O10" s="111"/>
      <c r="P10" s="111">
        <f>+O29</f>
        <v>600000</v>
      </c>
      <c r="Q10" s="111"/>
      <c r="T10" s="91" t="s">
        <v>59</v>
      </c>
      <c r="U10" s="84">
        <v>7549999</v>
      </c>
      <c r="V10" s="87">
        <v>8591901</v>
      </c>
      <c r="W10" s="85">
        <v>8611271</v>
      </c>
      <c r="X10" s="167">
        <f ca="1">SUMIF($J:$Q,$S10,L:L)</f>
        <v>0</v>
      </c>
      <c r="Y10" s="167">
        <f ca="1">SUMIF($J:$Q,$S10,M:M)</f>
        <v>0</v>
      </c>
      <c r="Z10" s="168">
        <f ca="1">SUMIF($J:$Q,$S10,N:N)</f>
        <v>0</v>
      </c>
      <c r="AA10" s="168">
        <f ca="1">SUMIF($J:$Q,$S10,O:O)</f>
        <v>0</v>
      </c>
      <c r="AB10" s="167">
        <f ca="1">SUMIF($J:$Q,$S10,P:P)</f>
        <v>0</v>
      </c>
      <c r="AC10" s="167">
        <f ca="1">SUMIF($J:$Q,$S10,Q:Q)</f>
        <v>0</v>
      </c>
      <c r="AD10" s="84">
        <f t="shared" ca="1" si="0"/>
        <v>7549999</v>
      </c>
      <c r="AE10" s="89">
        <f t="shared" ca="1" si="1"/>
        <v>8591901</v>
      </c>
      <c r="AF10" s="85">
        <f t="shared" ca="1" si="2"/>
        <v>8611271</v>
      </c>
    </row>
    <row r="11" spans="1:32" x14ac:dyDescent="0.35">
      <c r="A11" s="108"/>
      <c r="B11" s="108"/>
      <c r="C11" s="108"/>
      <c r="D11" s="108"/>
      <c r="E11" s="108"/>
      <c r="F11" s="108"/>
      <c r="G11" s="108"/>
      <c r="H11" s="108"/>
      <c r="I11" s="108"/>
      <c r="J11" s="166" t="s">
        <v>226</v>
      </c>
      <c r="K11" s="166" t="s">
        <v>232</v>
      </c>
      <c r="L11" s="111"/>
      <c r="M11" s="111">
        <f>+L10</f>
        <v>1170000</v>
      </c>
      <c r="N11" s="111"/>
      <c r="O11" s="111">
        <f>+N10</f>
        <v>825000</v>
      </c>
      <c r="P11" s="111"/>
      <c r="Q11" s="111">
        <f>+P10</f>
        <v>600000</v>
      </c>
      <c r="R11" s="121"/>
      <c r="T11" s="91" t="s">
        <v>60</v>
      </c>
      <c r="U11" s="84">
        <v>508739</v>
      </c>
      <c r="V11" s="87">
        <v>1038707</v>
      </c>
      <c r="W11" s="85">
        <v>416646</v>
      </c>
      <c r="X11" s="167">
        <f ca="1">SUMIF($J:$Q,$S11,L:L)</f>
        <v>0</v>
      </c>
      <c r="Y11" s="167">
        <f ca="1">SUMIF($J:$Q,$S11,M:M)</f>
        <v>0</v>
      </c>
      <c r="Z11" s="168">
        <f ca="1">SUMIF($J:$Q,$S11,N:N)</f>
        <v>0</v>
      </c>
      <c r="AA11" s="168">
        <f ca="1">SUMIF($J:$Q,$S11,O:O)</f>
        <v>0</v>
      </c>
      <c r="AB11" s="167">
        <f ca="1">SUMIF($J:$Q,$S11,P:P)</f>
        <v>0</v>
      </c>
      <c r="AC11" s="167">
        <f ca="1">SUMIF($J:$Q,$S11,Q:Q)</f>
        <v>0</v>
      </c>
      <c r="AD11" s="84">
        <f t="shared" ca="1" si="0"/>
        <v>508739</v>
      </c>
      <c r="AE11" s="89">
        <f t="shared" ca="1" si="1"/>
        <v>1038707</v>
      </c>
      <c r="AF11" s="85">
        <f t="shared" ca="1" si="2"/>
        <v>416646</v>
      </c>
    </row>
    <row r="12" spans="1:32" x14ac:dyDescent="0.35">
      <c r="A12" s="108"/>
      <c r="B12" s="108"/>
      <c r="C12" s="108"/>
      <c r="D12" s="108"/>
      <c r="E12" s="108"/>
      <c r="F12" s="108"/>
      <c r="G12" s="108"/>
      <c r="H12" s="108"/>
      <c r="I12" s="108"/>
      <c r="K12" s="119"/>
      <c r="L12" s="119"/>
      <c r="M12" s="112"/>
      <c r="N12" s="112"/>
      <c r="O12" s="112"/>
      <c r="P12" s="112"/>
      <c r="Q12" s="112"/>
      <c r="T12" s="91" t="s">
        <v>61</v>
      </c>
      <c r="U12" s="84">
        <v>5733393</v>
      </c>
      <c r="V12" s="87">
        <v>5748442</v>
      </c>
      <c r="W12" s="85">
        <v>5821147</v>
      </c>
      <c r="X12" s="167">
        <f ca="1">SUMIF($J:$Q,$S12,L:L)</f>
        <v>0</v>
      </c>
      <c r="Y12" s="167">
        <f ca="1">SUMIF($J:$Q,$S12,M:M)</f>
        <v>0</v>
      </c>
      <c r="Z12" s="168">
        <f ca="1">SUMIF($J:$Q,$S12,N:N)</f>
        <v>0</v>
      </c>
      <c r="AA12" s="168">
        <f ca="1">SUMIF($J:$Q,$S12,O:O)</f>
        <v>0</v>
      </c>
      <c r="AB12" s="167">
        <f ca="1">SUMIF($J:$Q,$S12,P:P)</f>
        <v>0</v>
      </c>
      <c r="AC12" s="167">
        <f ca="1">SUMIF($J:$Q,$S12,Q:Q)</f>
        <v>0</v>
      </c>
      <c r="AD12" s="84">
        <f t="shared" ca="1" si="0"/>
        <v>5733393</v>
      </c>
      <c r="AE12" s="89">
        <f t="shared" ca="1" si="1"/>
        <v>5748442</v>
      </c>
      <c r="AF12" s="85">
        <f t="shared" ca="1" si="2"/>
        <v>5821147</v>
      </c>
    </row>
    <row r="13" spans="1:32" x14ac:dyDescent="0.35">
      <c r="A13" s="108"/>
      <c r="B13" s="108"/>
      <c r="C13" s="108"/>
      <c r="D13" s="108"/>
      <c r="E13" s="108"/>
      <c r="F13" s="108"/>
      <c r="G13" s="108"/>
      <c r="H13" s="108"/>
      <c r="I13" s="108"/>
      <c r="K13" s="118"/>
      <c r="L13" s="97">
        <f>SUM(L7:L12)</f>
        <v>4070000</v>
      </c>
      <c r="M13" s="97">
        <f>SUM(M7:M12)</f>
        <v>4070000</v>
      </c>
      <c r="N13" s="97">
        <f>SUM(N7:N12)</f>
        <v>2575000</v>
      </c>
      <c r="O13" s="97">
        <f>SUM(O7:O12)</f>
        <v>2575000</v>
      </c>
      <c r="P13" s="97">
        <f>SUM(P7:P12)</f>
        <v>1600000</v>
      </c>
      <c r="Q13" s="97">
        <f>SUM(Q7:Q12)</f>
        <v>1600000</v>
      </c>
      <c r="R13" s="123"/>
      <c r="T13" s="91" t="s">
        <v>62</v>
      </c>
      <c r="U13" s="84">
        <v>195624</v>
      </c>
      <c r="V13" s="87">
        <v>127011</v>
      </c>
      <c r="W13" s="85">
        <v>281380</v>
      </c>
      <c r="X13" s="167">
        <f ca="1">SUMIF($J:$Q,$S13,L:L)</f>
        <v>0</v>
      </c>
      <c r="Y13" s="167">
        <f ca="1">SUMIF($J:$Q,$S13,M:M)</f>
        <v>0</v>
      </c>
      <c r="Z13" s="168">
        <f ca="1">SUMIF($J:$Q,$S13,N:N)</f>
        <v>0</v>
      </c>
      <c r="AA13" s="168">
        <f ca="1">SUMIF($J:$Q,$S13,O:O)</f>
        <v>0</v>
      </c>
      <c r="AB13" s="167">
        <f ca="1">SUMIF($J:$Q,$S13,P:P)</f>
        <v>0</v>
      </c>
      <c r="AC13" s="167">
        <f ca="1">SUMIF($J:$Q,$S13,Q:Q)</f>
        <v>0</v>
      </c>
      <c r="AD13" s="84">
        <f t="shared" ca="1" si="0"/>
        <v>195624</v>
      </c>
      <c r="AE13" s="89">
        <f t="shared" ca="1" si="1"/>
        <v>127011</v>
      </c>
      <c r="AF13" s="85">
        <f t="shared" ca="1" si="2"/>
        <v>281380</v>
      </c>
    </row>
    <row r="14" spans="1:32" x14ac:dyDescent="0.35">
      <c r="A14" s="108"/>
      <c r="B14" s="108"/>
      <c r="C14" s="108"/>
      <c r="D14" s="108"/>
      <c r="E14" s="108"/>
      <c r="F14" s="108"/>
      <c r="G14" s="108"/>
      <c r="H14" s="108"/>
      <c r="I14" s="108"/>
      <c r="R14" s="123"/>
      <c r="T14" s="105" t="s">
        <v>63</v>
      </c>
      <c r="U14" s="96">
        <f t="shared" ref="U14:V14" si="3">SUM(U7:U13)</f>
        <v>92939948</v>
      </c>
      <c r="V14" s="140">
        <f t="shared" si="3"/>
        <v>81150372</v>
      </c>
      <c r="W14" s="98">
        <f>SUM(W7:W13)</f>
        <v>76296968</v>
      </c>
      <c r="X14" s="167">
        <f ca="1">SUMIF($J:$Q,$S14,L:L)</f>
        <v>0</v>
      </c>
      <c r="Y14" s="167">
        <f ca="1">SUMIF($J:$Q,$S14,M:M)</f>
        <v>0</v>
      </c>
      <c r="Z14" s="168">
        <f ca="1">SUMIF($J:$Q,$S14,N:N)</f>
        <v>0</v>
      </c>
      <c r="AA14" s="168">
        <f ca="1">SUMIF($J:$Q,$S14,O:O)</f>
        <v>0</v>
      </c>
      <c r="AB14" s="167">
        <f ca="1">SUMIF($J:$Q,$S14,P:P)</f>
        <v>0</v>
      </c>
      <c r="AC14" s="167">
        <f ca="1">SUMIF($J:$Q,$S14,Q:Q)</f>
        <v>0</v>
      </c>
      <c r="AD14" s="96">
        <f t="shared" ref="AD14" ca="1" si="4">SUM(AD7:AD13)</f>
        <v>92939948</v>
      </c>
      <c r="AE14" s="97">
        <f t="shared" ref="AE14" ca="1" si="5">SUM(AE7:AE13)</f>
        <v>81150372</v>
      </c>
      <c r="AF14" s="98">
        <f ca="1">SUM(AF7:AF13)</f>
        <v>76296968</v>
      </c>
    </row>
    <row r="15" spans="1:32" x14ac:dyDescent="0.35">
      <c r="A15" s="108"/>
      <c r="B15" s="108"/>
      <c r="C15" s="108"/>
      <c r="D15" s="108"/>
      <c r="E15" s="108"/>
      <c r="F15" s="108"/>
      <c r="G15" s="108"/>
      <c r="H15" s="108"/>
      <c r="I15" s="108"/>
      <c r="K15" s="173" t="s">
        <v>212</v>
      </c>
      <c r="L15" s="174"/>
      <c r="M15" s="174"/>
      <c r="N15" s="174"/>
      <c r="O15" s="174"/>
      <c r="P15" s="174"/>
      <c r="Q15" s="174"/>
      <c r="R15" s="125"/>
      <c r="T15" s="104" t="s">
        <v>64</v>
      </c>
      <c r="U15" s="84"/>
      <c r="V15" s="87"/>
      <c r="W15" s="85"/>
      <c r="X15" s="167">
        <f ca="1">SUMIF($J:$Q,$S15,L:L)</f>
        <v>0</v>
      </c>
      <c r="Y15" s="167">
        <f ca="1">SUMIF($J:$Q,$S15,M:M)</f>
        <v>0</v>
      </c>
      <c r="Z15" s="168">
        <f ca="1">SUMIF($J:$Q,$S15,N:N)</f>
        <v>0</v>
      </c>
      <c r="AA15" s="168">
        <f ca="1">SUMIF($J:$Q,$S15,O:O)</f>
        <v>0</v>
      </c>
      <c r="AB15" s="167">
        <f ca="1">SUMIF($J:$Q,$S15,P:P)</f>
        <v>0</v>
      </c>
      <c r="AC15" s="167">
        <f ca="1">SUMIF($J:$Q,$S15,Q:Q)</f>
        <v>0</v>
      </c>
      <c r="AD15" s="84"/>
      <c r="AE15" s="89"/>
      <c r="AF15" s="85"/>
    </row>
    <row r="16" spans="1:32" x14ac:dyDescent="0.35">
      <c r="A16" s="108"/>
      <c r="B16" s="108"/>
      <c r="C16" s="108"/>
      <c r="D16" s="108"/>
      <c r="E16" s="108"/>
      <c r="F16" s="108"/>
      <c r="G16" s="108"/>
      <c r="H16" s="108"/>
      <c r="I16" s="108"/>
      <c r="K16" s="173" t="s">
        <v>215</v>
      </c>
      <c r="L16" s="174"/>
      <c r="M16" s="174"/>
      <c r="N16" s="174"/>
      <c r="O16" s="174"/>
      <c r="P16" s="174"/>
      <c r="Q16" s="174"/>
      <c r="R16" s="124"/>
      <c r="S16" s="145" t="s">
        <v>206</v>
      </c>
      <c r="T16" s="141" t="s">
        <v>209</v>
      </c>
      <c r="U16" s="142">
        <f>23223326+10321008+10321008</f>
        <v>43865342</v>
      </c>
      <c r="V16" s="143">
        <f>22473937+10321008+9071008</f>
        <v>41865953</v>
      </c>
      <c r="W16" s="144">
        <f>28170908+8171008</f>
        <v>36341916</v>
      </c>
      <c r="X16" s="167">
        <f ca="1">SUMIF($J:$Q,$S16,L:L)</f>
        <v>2900000</v>
      </c>
      <c r="Y16" s="167">
        <f ca="1">SUMIF($J:$Q,$S16,M:M)</f>
        <v>3000000</v>
      </c>
      <c r="Z16" s="168">
        <f ca="1">SUMIF($J:$Q,$S16,N:N)</f>
        <v>1750000</v>
      </c>
      <c r="AA16" s="168">
        <f ca="1">SUMIF($J:$Q,$S16,O:O)</f>
        <v>3000000</v>
      </c>
      <c r="AB16" s="167">
        <f ca="1">SUMIF($J:$Q,$S16,P:P)</f>
        <v>1000000</v>
      </c>
      <c r="AC16" s="167">
        <f ca="1">SUMIF($J:$Q,$S16,Q:Q)</f>
        <v>3000000</v>
      </c>
      <c r="AD16" s="84">
        <f t="shared" ref="AD16:AD20" ca="1" si="6">+U16+X16-Y16</f>
        <v>43765342</v>
      </c>
      <c r="AE16" s="89">
        <f t="shared" ref="AE16:AE20" ca="1" si="7">+V16+Z16-AA16</f>
        <v>40615953</v>
      </c>
      <c r="AF16" s="85">
        <f t="shared" ref="AF16:AF20" ca="1" si="8">+W16+AB16-AC16</f>
        <v>34341916</v>
      </c>
    </row>
    <row r="17" spans="1:33" x14ac:dyDescent="0.35">
      <c r="A17" s="108"/>
      <c r="B17" s="108"/>
      <c r="C17" s="108"/>
      <c r="D17" s="108"/>
      <c r="E17" s="108"/>
      <c r="F17" s="108"/>
      <c r="G17" s="108"/>
      <c r="H17" s="108"/>
      <c r="I17" s="108"/>
      <c r="K17" s="174" t="s">
        <v>216</v>
      </c>
      <c r="L17" s="175">
        <v>3000000</v>
      </c>
      <c r="M17" s="174"/>
      <c r="N17" s="174"/>
      <c r="O17" s="174"/>
      <c r="P17" s="174"/>
      <c r="Q17" s="174"/>
      <c r="R17" s="124"/>
      <c r="S17" s="145" t="s">
        <v>207</v>
      </c>
      <c r="T17" s="141" t="s">
        <v>210</v>
      </c>
      <c r="U17" s="142">
        <v>-10321008</v>
      </c>
      <c r="V17" s="143">
        <f>+U17+1250000</f>
        <v>-9071008</v>
      </c>
      <c r="W17" s="144">
        <f>--V17+900000</f>
        <v>-8171008</v>
      </c>
      <c r="X17" s="167">
        <f ca="1">SUMIF($J:$Q,$S17,L:L)</f>
        <v>2333333.333333333</v>
      </c>
      <c r="Y17" s="167">
        <f ca="1">SUMIF($J:$Q,$S17,M:M)</f>
        <v>0</v>
      </c>
      <c r="Z17" s="168">
        <f ca="1">SUMIF($J:$Q,$S17,N:N)</f>
        <v>1666666.6666666665</v>
      </c>
      <c r="AA17" s="168">
        <f ca="1">SUMIF($J:$Q,$S17,O:O)</f>
        <v>0</v>
      </c>
      <c r="AB17" s="167">
        <f ca="1">SUMIF($J:$Q,$S17,P:P)</f>
        <v>1000000</v>
      </c>
      <c r="AC17" s="167">
        <f ca="1">SUMIF($J:$Q,$S17,Q:Q)</f>
        <v>0</v>
      </c>
      <c r="AD17" s="84">
        <f t="shared" ref="AD17" ca="1" si="9">+U17+X17-Y17</f>
        <v>-7987674.666666667</v>
      </c>
      <c r="AE17" s="89">
        <f t="shared" ref="AE17" ca="1" si="10">+V17+Z17-AA17</f>
        <v>-7404341.333333334</v>
      </c>
      <c r="AF17" s="85">
        <f t="shared" ref="AF17" ca="1" si="11">+W17+AB17-AC17</f>
        <v>-7171008</v>
      </c>
    </row>
    <row r="18" spans="1:33" x14ac:dyDescent="0.35">
      <c r="A18" s="108"/>
      <c r="B18" s="108"/>
      <c r="C18" s="108"/>
      <c r="D18" s="108"/>
      <c r="E18" s="108"/>
      <c r="F18" s="108"/>
      <c r="G18" s="108"/>
      <c r="H18" s="108"/>
      <c r="I18" s="108"/>
      <c r="K18" s="174" t="s">
        <v>217</v>
      </c>
      <c r="L18" s="175">
        <v>1000000</v>
      </c>
      <c r="M18" s="174"/>
      <c r="N18" s="174"/>
      <c r="O18" s="174"/>
      <c r="P18" s="174"/>
      <c r="Q18" s="174"/>
      <c r="R18" s="125"/>
      <c r="T18" s="91" t="s">
        <v>85</v>
      </c>
      <c r="U18" s="84">
        <v>3200000</v>
      </c>
      <c r="V18" s="87">
        <v>3200000</v>
      </c>
      <c r="W18" s="85">
        <v>3200000</v>
      </c>
      <c r="X18" s="167">
        <f ca="1">SUMIF($J:$Q,$S18,L:L)</f>
        <v>0</v>
      </c>
      <c r="Y18" s="167">
        <f ca="1">SUMIF($J:$Q,$S18,M:M)</f>
        <v>0</v>
      </c>
      <c r="Z18" s="168">
        <f ca="1">SUMIF($J:$Q,$S18,N:N)</f>
        <v>0</v>
      </c>
      <c r="AA18" s="168">
        <f ca="1">SUMIF($J:$Q,$S18,O:O)</f>
        <v>0</v>
      </c>
      <c r="AB18" s="167">
        <f ca="1">SUMIF($J:$Q,$S18,P:P)</f>
        <v>0</v>
      </c>
      <c r="AC18" s="167">
        <f ca="1">SUMIF($J:$Q,$S18,Q:Q)</f>
        <v>0</v>
      </c>
      <c r="AD18" s="84">
        <f t="shared" ca="1" si="6"/>
        <v>3200000</v>
      </c>
      <c r="AE18" s="89">
        <f t="shared" ca="1" si="7"/>
        <v>3200000</v>
      </c>
      <c r="AF18" s="85">
        <f t="shared" ca="1" si="8"/>
        <v>3200000</v>
      </c>
    </row>
    <row r="19" spans="1:33" x14ac:dyDescent="0.35">
      <c r="A19" s="108"/>
      <c r="B19" s="108"/>
      <c r="C19" s="108"/>
      <c r="D19" s="108"/>
      <c r="E19" s="108"/>
      <c r="F19" s="108"/>
      <c r="G19" s="108"/>
      <c r="H19" s="108"/>
      <c r="I19" s="108"/>
      <c r="J19" s="119"/>
      <c r="K19" s="173" t="s">
        <v>218</v>
      </c>
      <c r="L19" s="176">
        <f>+L17+L18</f>
        <v>4000000</v>
      </c>
      <c r="M19" s="174"/>
      <c r="N19" s="174"/>
      <c r="O19" s="174"/>
      <c r="P19" s="174"/>
      <c r="Q19" s="174"/>
      <c r="R19" s="126"/>
      <c r="T19" s="91" t="s">
        <v>86</v>
      </c>
      <c r="U19" s="84">
        <v>2000000</v>
      </c>
      <c r="V19" s="87">
        <v>2250000</v>
      </c>
      <c r="W19" s="85">
        <v>2500000</v>
      </c>
      <c r="X19" s="167">
        <f ca="1">SUMIF($J:$Q,$S19,L:L)</f>
        <v>0</v>
      </c>
      <c r="Y19" s="167">
        <f ca="1">SUMIF($J:$Q,$S19,M:M)</f>
        <v>0</v>
      </c>
      <c r="Z19" s="168">
        <f ca="1">SUMIF($J:$Q,$S19,N:N)</f>
        <v>0</v>
      </c>
      <c r="AA19" s="168">
        <f ca="1">SUMIF($J:$Q,$S19,O:O)</f>
        <v>0</v>
      </c>
      <c r="AB19" s="167">
        <f ca="1">SUMIF($J:$Q,$S19,P:P)</f>
        <v>0</v>
      </c>
      <c r="AC19" s="167">
        <f ca="1">SUMIF($J:$Q,$S19,Q:Q)</f>
        <v>0</v>
      </c>
      <c r="AD19" s="84">
        <f t="shared" ca="1" si="6"/>
        <v>2000000</v>
      </c>
      <c r="AE19" s="89">
        <f t="shared" ca="1" si="7"/>
        <v>2250000</v>
      </c>
      <c r="AF19" s="85">
        <f t="shared" ca="1" si="8"/>
        <v>2500000</v>
      </c>
    </row>
    <row r="20" spans="1:33" x14ac:dyDescent="0.35">
      <c r="A20" s="108"/>
      <c r="B20" s="108"/>
      <c r="C20" s="108"/>
      <c r="D20" s="108"/>
      <c r="E20" s="108"/>
      <c r="F20" s="108"/>
      <c r="G20" s="108"/>
      <c r="H20" s="108"/>
      <c r="I20" s="108"/>
      <c r="J20" s="119"/>
      <c r="K20" s="174"/>
      <c r="L20" s="174"/>
      <c r="M20" s="174"/>
      <c r="N20" s="174"/>
      <c r="O20" s="174"/>
      <c r="P20" s="174"/>
      <c r="Q20" s="174"/>
      <c r="R20" s="123"/>
      <c r="T20" s="91" t="s">
        <v>87</v>
      </c>
      <c r="U20" s="84">
        <v>0</v>
      </c>
      <c r="V20" s="87">
        <v>0</v>
      </c>
      <c r="W20" s="85">
        <v>0</v>
      </c>
      <c r="X20" s="167">
        <f ca="1">SUMIF($J:$Q,$S20,L:L)</f>
        <v>0</v>
      </c>
      <c r="Y20" s="167">
        <f ca="1">SUMIF($J:$Q,$S20,M:M)</f>
        <v>0</v>
      </c>
      <c r="Z20" s="168">
        <f ca="1">SUMIF($J:$Q,$S20,N:N)</f>
        <v>0</v>
      </c>
      <c r="AA20" s="168">
        <f ca="1">SUMIF($J:$Q,$S20,O:O)</f>
        <v>0</v>
      </c>
      <c r="AB20" s="167">
        <f ca="1">SUMIF($J:$Q,$S20,P:P)</f>
        <v>0</v>
      </c>
      <c r="AC20" s="167">
        <f ca="1">SUMIF($J:$Q,$S20,Q:Q)</f>
        <v>0</v>
      </c>
      <c r="AD20" s="84">
        <f t="shared" ca="1" si="6"/>
        <v>0</v>
      </c>
      <c r="AE20" s="89">
        <f t="shared" ca="1" si="7"/>
        <v>0</v>
      </c>
      <c r="AF20" s="85">
        <f t="shared" ca="1" si="8"/>
        <v>0</v>
      </c>
    </row>
    <row r="21" spans="1:33" x14ac:dyDescent="0.35">
      <c r="A21" s="108"/>
      <c r="B21" s="108"/>
      <c r="C21" s="108"/>
      <c r="D21" s="108"/>
      <c r="E21" s="108"/>
      <c r="F21" s="108"/>
      <c r="G21" s="108"/>
      <c r="H21" s="108"/>
      <c r="I21" s="108"/>
      <c r="J21" s="119"/>
      <c r="K21" s="173" t="s">
        <v>222</v>
      </c>
      <c r="L21" s="174"/>
      <c r="M21" s="174" t="s">
        <v>223</v>
      </c>
      <c r="N21" s="174"/>
      <c r="O21" s="174"/>
      <c r="P21" s="174"/>
      <c r="Q21" s="174"/>
      <c r="T21" s="105" t="s">
        <v>65</v>
      </c>
      <c r="U21" s="96">
        <f>SUM(U14:U20)</f>
        <v>131684282</v>
      </c>
      <c r="V21" s="140">
        <f>SUM(V14:V20)</f>
        <v>119395317</v>
      </c>
      <c r="W21" s="98">
        <f>SUM(W14:W20)</f>
        <v>110167876</v>
      </c>
      <c r="X21" s="167">
        <f ca="1">SUMIF($J:$Q,$S21,L:L)</f>
        <v>0</v>
      </c>
      <c r="Y21" s="167">
        <f ca="1">SUMIF($J:$Q,$S21,M:M)</f>
        <v>0</v>
      </c>
      <c r="Z21" s="168">
        <f ca="1">SUMIF($J:$Q,$S21,N:N)</f>
        <v>0</v>
      </c>
      <c r="AA21" s="168">
        <f ca="1">SUMIF($J:$Q,$S21,O:O)</f>
        <v>0</v>
      </c>
      <c r="AB21" s="167">
        <f ca="1">SUMIF($J:$Q,$S21,P:P)</f>
        <v>0</v>
      </c>
      <c r="AC21" s="167">
        <f ca="1">SUMIF($J:$Q,$S21,Q:Q)</f>
        <v>0</v>
      </c>
      <c r="AD21" s="96">
        <f ca="1">SUM(AD14:AD20)</f>
        <v>133917615.33333333</v>
      </c>
      <c r="AE21" s="97">
        <f ca="1">SUM(AE14:AE20)</f>
        <v>119811983.66666667</v>
      </c>
      <c r="AF21" s="98">
        <f ca="1">SUM(AF14:AF20)</f>
        <v>109167876</v>
      </c>
    </row>
    <row r="22" spans="1:33" x14ac:dyDescent="0.35">
      <c r="A22" s="108"/>
      <c r="B22" s="108"/>
      <c r="C22" s="108"/>
      <c r="D22" s="108"/>
      <c r="E22" s="108"/>
      <c r="F22" s="108"/>
      <c r="G22" s="108"/>
      <c r="H22" s="108"/>
      <c r="I22" s="108"/>
      <c r="J22" s="119"/>
      <c r="K22" s="174" t="s">
        <v>219</v>
      </c>
      <c r="L22" s="175">
        <v>5000000</v>
      </c>
      <c r="M22" s="177">
        <f>(L22-L19)/L19</f>
        <v>0.25</v>
      </c>
      <c r="N22" s="174"/>
      <c r="O22" s="174"/>
      <c r="P22" s="174"/>
      <c r="Q22" s="174"/>
      <c r="R22" s="121"/>
      <c r="T22" s="104" t="s">
        <v>66</v>
      </c>
      <c r="U22" s="82"/>
      <c r="V22" s="86"/>
      <c r="W22" s="83"/>
      <c r="X22" s="167">
        <f ca="1">SUMIF($J:$Q,$S22,L:L)</f>
        <v>0</v>
      </c>
      <c r="Y22" s="167">
        <f ca="1">SUMIF($J:$Q,$S22,M:M)</f>
        <v>0</v>
      </c>
      <c r="Z22" s="168">
        <f ca="1">SUMIF($J:$Q,$S22,N:N)</f>
        <v>0</v>
      </c>
      <c r="AA22" s="168">
        <f ca="1">SUMIF($J:$Q,$S22,O:O)</f>
        <v>0</v>
      </c>
      <c r="AB22" s="167">
        <f ca="1">SUMIF($J:$Q,$S22,P:P)</f>
        <v>0</v>
      </c>
      <c r="AC22" s="167">
        <f ca="1">SUMIF($J:$Q,$S22,Q:Q)</f>
        <v>0</v>
      </c>
      <c r="AD22" s="82"/>
      <c r="AE22" s="88"/>
      <c r="AF22" s="83"/>
      <c r="AG22" s="80"/>
    </row>
    <row r="23" spans="1:33" s="80" customFormat="1" x14ac:dyDescent="0.35">
      <c r="A23" s="108"/>
      <c r="B23" s="108"/>
      <c r="C23" s="108"/>
      <c r="D23" s="108"/>
      <c r="E23" s="108"/>
      <c r="F23" s="108"/>
      <c r="G23" s="108"/>
      <c r="H23" s="108"/>
      <c r="I23" s="108"/>
      <c r="J23" s="110"/>
      <c r="K23" s="174" t="s">
        <v>220</v>
      </c>
      <c r="L23" s="175">
        <f>+L22*115%</f>
        <v>5750000</v>
      </c>
      <c r="M23" s="177">
        <f>(L23-L22)/L22</f>
        <v>0.15</v>
      </c>
      <c r="N23" s="174"/>
      <c r="O23" s="174"/>
      <c r="P23" s="174"/>
      <c r="Q23" s="174"/>
      <c r="R23" s="127"/>
      <c r="S23" s="78"/>
      <c r="T23" s="104" t="s">
        <v>67</v>
      </c>
      <c r="U23" s="82"/>
      <c r="V23" s="86"/>
      <c r="W23" s="83"/>
      <c r="X23" s="167">
        <f ca="1">SUMIF($J:$Q,$S23,L:L)</f>
        <v>0</v>
      </c>
      <c r="Y23" s="167">
        <f ca="1">SUMIF($J:$Q,$S23,M:M)</f>
        <v>0</v>
      </c>
      <c r="Z23" s="168">
        <f ca="1">SUMIF($J:$Q,$S23,N:N)</f>
        <v>0</v>
      </c>
      <c r="AA23" s="168">
        <f ca="1">SUMIF($J:$Q,$S23,O:O)</f>
        <v>0</v>
      </c>
      <c r="AB23" s="167">
        <f ca="1">SUMIF($J:$Q,$S23,P:P)</f>
        <v>0</v>
      </c>
      <c r="AC23" s="167">
        <f ca="1">SUMIF($J:$Q,$S23,Q:Q)</f>
        <v>0</v>
      </c>
      <c r="AD23" s="82"/>
      <c r="AE23" s="88"/>
      <c r="AF23" s="83"/>
      <c r="AG23" s="78"/>
    </row>
    <row r="24" spans="1:33" x14ac:dyDescent="0.35">
      <c r="A24" s="108"/>
      <c r="B24" s="108"/>
      <c r="C24" s="108"/>
      <c r="D24" s="108"/>
      <c r="E24" s="108"/>
      <c r="F24" s="108"/>
      <c r="G24" s="108"/>
      <c r="H24" s="108"/>
      <c r="I24" s="108"/>
      <c r="K24" s="174" t="s">
        <v>221</v>
      </c>
      <c r="L24" s="175">
        <f>+L23*120%</f>
        <v>6900000</v>
      </c>
      <c r="M24" s="177">
        <f>(L24-L23)/L23</f>
        <v>0.2</v>
      </c>
      <c r="N24" s="174"/>
      <c r="O24" s="174"/>
      <c r="P24" s="174"/>
      <c r="Q24" s="174"/>
      <c r="R24" s="128"/>
      <c r="S24" s="80"/>
      <c r="T24" s="91" t="s">
        <v>68</v>
      </c>
      <c r="U24" s="84">
        <v>1721241</v>
      </c>
      <c r="V24" s="87">
        <f>769626+251166</f>
        <v>1020792</v>
      </c>
      <c r="W24" s="85">
        <f>2038679+1919321</f>
        <v>3958000</v>
      </c>
      <c r="X24" s="167">
        <f ca="1">SUMIF($J:$Q,$S24,L:L)</f>
        <v>0</v>
      </c>
      <c r="Y24" s="167">
        <f ca="1">SUMIF($J:$Q,$S24,M:M)</f>
        <v>0</v>
      </c>
      <c r="Z24" s="168">
        <f ca="1">SUMIF($J:$Q,$S24,N:N)</f>
        <v>0</v>
      </c>
      <c r="AA24" s="168">
        <f ca="1">SUMIF($J:$Q,$S24,O:O)</f>
        <v>0</v>
      </c>
      <c r="AB24" s="167">
        <f ca="1">SUMIF($J:$Q,$S24,P:P)</f>
        <v>0</v>
      </c>
      <c r="AC24" s="167">
        <f ca="1">SUMIF($J:$Q,$S24,Q:Q)</f>
        <v>0</v>
      </c>
      <c r="AD24" s="84">
        <f ca="1">+U24+Y24-X24</f>
        <v>1721241</v>
      </c>
      <c r="AE24" s="89">
        <f ca="1">+V24+AA24-Z24</f>
        <v>1020792</v>
      </c>
      <c r="AF24" s="85">
        <f ca="1">+W24+AC24-AB24</f>
        <v>3958000</v>
      </c>
    </row>
    <row r="25" spans="1:33" x14ac:dyDescent="0.35">
      <c r="A25" s="108"/>
      <c r="B25" s="108"/>
      <c r="C25" s="108"/>
      <c r="D25" s="108"/>
      <c r="E25" s="108"/>
      <c r="F25" s="108"/>
      <c r="G25" s="108"/>
      <c r="H25" s="108"/>
      <c r="I25" s="108"/>
      <c r="K25" s="174"/>
      <c r="L25" s="174"/>
      <c r="M25" s="174"/>
      <c r="N25" s="174"/>
      <c r="O25" s="174"/>
      <c r="P25" s="174"/>
      <c r="Q25" s="174"/>
      <c r="R25" s="128"/>
      <c r="T25" s="91" t="s">
        <v>69</v>
      </c>
      <c r="U25" s="84">
        <v>11267523</v>
      </c>
      <c r="V25" s="87">
        <v>10193875</v>
      </c>
      <c r="W25" s="85">
        <v>9590734</v>
      </c>
      <c r="X25" s="167">
        <f ca="1">SUMIF($J:$Q,$S25,L:L)</f>
        <v>0</v>
      </c>
      <c r="Y25" s="167">
        <f ca="1">SUMIF($J:$Q,$S25,M:M)</f>
        <v>0</v>
      </c>
      <c r="Z25" s="168">
        <f ca="1">SUMIF($J:$Q,$S25,N:N)</f>
        <v>0</v>
      </c>
      <c r="AA25" s="168">
        <f ca="1">SUMIF($J:$Q,$S25,O:O)</f>
        <v>0</v>
      </c>
      <c r="AB25" s="167">
        <f ca="1">SUMIF($J:$Q,$S25,P:P)</f>
        <v>0</v>
      </c>
      <c r="AC25" s="167">
        <f ca="1">SUMIF($J:$Q,$S25,Q:Q)</f>
        <v>0</v>
      </c>
      <c r="AD25" s="84">
        <f t="shared" ref="AD25:AD26" ca="1" si="12">+U25+Y25-X25</f>
        <v>11267523</v>
      </c>
      <c r="AE25" s="89">
        <f t="shared" ref="AE25:AE26" ca="1" si="13">+V25+AA25-Z25</f>
        <v>10193875</v>
      </c>
      <c r="AF25" s="85">
        <f t="shared" ref="AF25:AF26" ca="1" si="14">+W25+AC25-AB25</f>
        <v>9590734</v>
      </c>
    </row>
    <row r="26" spans="1:33" x14ac:dyDescent="0.35">
      <c r="A26" s="108"/>
      <c r="B26" s="108"/>
      <c r="C26" s="108"/>
      <c r="D26" s="108"/>
      <c r="E26" s="108"/>
      <c r="F26" s="108"/>
      <c r="G26" s="108"/>
      <c r="H26" s="108"/>
      <c r="I26" s="108"/>
      <c r="K26" s="173" t="s">
        <v>227</v>
      </c>
      <c r="L26" s="174"/>
      <c r="M26" s="174"/>
      <c r="N26" s="201">
        <v>0.3</v>
      </c>
      <c r="O26" s="174"/>
      <c r="P26" s="174"/>
      <c r="Q26" s="174"/>
      <c r="R26" s="129"/>
      <c r="T26" s="91" t="s">
        <v>70</v>
      </c>
      <c r="U26" s="84">
        <f>1191578+716979</f>
        <v>1908557</v>
      </c>
      <c r="V26" s="87">
        <f>1197295+1368778</f>
        <v>2566073</v>
      </c>
      <c r="W26" s="85">
        <f>200000+1961323</f>
        <v>2161323</v>
      </c>
      <c r="X26" s="167">
        <f ca="1">SUMIF($J:$Q,$S26,L:L)</f>
        <v>0</v>
      </c>
      <c r="Y26" s="167">
        <f ca="1">SUMIF($J:$Q,$S26,M:M)</f>
        <v>0</v>
      </c>
      <c r="Z26" s="168">
        <f ca="1">SUMIF($J:$Q,$S26,N:N)</f>
        <v>0</v>
      </c>
      <c r="AA26" s="168">
        <f ca="1">SUMIF($J:$Q,$S26,O:O)</f>
        <v>0</v>
      </c>
      <c r="AB26" s="167">
        <f ca="1">SUMIF($J:$Q,$S26,P:P)</f>
        <v>0</v>
      </c>
      <c r="AC26" s="167">
        <f ca="1">SUMIF($J:$Q,$S26,Q:Q)</f>
        <v>0</v>
      </c>
      <c r="AD26" s="84">
        <f t="shared" ca="1" si="12"/>
        <v>1908557</v>
      </c>
      <c r="AE26" s="89">
        <f t="shared" ca="1" si="13"/>
        <v>2566073</v>
      </c>
      <c r="AF26" s="85">
        <f t="shared" ca="1" si="14"/>
        <v>2161323</v>
      </c>
    </row>
    <row r="27" spans="1:33" x14ac:dyDescent="0.35">
      <c r="A27" s="108"/>
      <c r="B27" s="108"/>
      <c r="C27" s="108"/>
      <c r="D27" s="108"/>
      <c r="E27" s="108"/>
      <c r="F27" s="108"/>
      <c r="G27" s="108"/>
      <c r="H27" s="108"/>
      <c r="I27" s="108"/>
      <c r="K27" s="174"/>
      <c r="L27" s="174"/>
      <c r="M27" s="174"/>
      <c r="N27" s="174"/>
      <c r="O27" s="174"/>
      <c r="P27" s="174"/>
      <c r="Q27" s="174"/>
      <c r="R27" s="130"/>
      <c r="T27" s="105" t="s">
        <v>84</v>
      </c>
      <c r="U27" s="96">
        <f>SUM(U24:U26)</f>
        <v>14897321</v>
      </c>
      <c r="V27" s="140">
        <f>SUM(V24:V26)</f>
        <v>13780740</v>
      </c>
      <c r="W27" s="98">
        <f>SUM(W24:W26)</f>
        <v>15710057</v>
      </c>
      <c r="X27" s="167">
        <f ca="1">SUMIF($J:$Q,$S27,L:L)</f>
        <v>0</v>
      </c>
      <c r="Y27" s="167">
        <f ca="1">SUMIF($J:$Q,$S27,M:M)</f>
        <v>0</v>
      </c>
      <c r="Z27" s="168">
        <f ca="1">SUMIF($J:$Q,$S27,N:N)</f>
        <v>0</v>
      </c>
      <c r="AA27" s="168">
        <f ca="1">SUMIF($J:$Q,$S27,O:O)</f>
        <v>0</v>
      </c>
      <c r="AB27" s="167">
        <f ca="1">SUMIF($J:$Q,$S27,P:P)</f>
        <v>0</v>
      </c>
      <c r="AC27" s="167">
        <f ca="1">SUMIF($J:$Q,$S27,Q:Q)</f>
        <v>0</v>
      </c>
      <c r="AD27" s="96">
        <f ca="1">SUM(AD24:AD26)</f>
        <v>14897321</v>
      </c>
      <c r="AE27" s="97">
        <f ca="1">SUM(AE24:AE26)</f>
        <v>13780740</v>
      </c>
      <c r="AF27" s="98">
        <f ca="1">SUM(AF24:AF26)</f>
        <v>15710057</v>
      </c>
    </row>
    <row r="28" spans="1:33" x14ac:dyDescent="0.35">
      <c r="A28" s="108"/>
      <c r="B28" s="108"/>
      <c r="C28" s="108"/>
      <c r="D28" s="108"/>
      <c r="E28" s="108"/>
      <c r="F28" s="108"/>
      <c r="G28" s="108"/>
      <c r="H28" s="108"/>
      <c r="I28" s="108"/>
      <c r="K28" s="174"/>
      <c r="L28" s="174" t="s">
        <v>228</v>
      </c>
      <c r="M28" s="174" t="s">
        <v>229</v>
      </c>
      <c r="N28" s="174" t="s">
        <v>230</v>
      </c>
      <c r="O28" s="174" t="s">
        <v>231</v>
      </c>
      <c r="P28" s="174"/>
      <c r="Q28" s="174"/>
      <c r="R28" s="130"/>
      <c r="S28" s="145" t="s">
        <v>226</v>
      </c>
      <c r="T28" s="141" t="s">
        <v>225</v>
      </c>
      <c r="U28" s="142">
        <v>0</v>
      </c>
      <c r="V28" s="143">
        <v>0</v>
      </c>
      <c r="W28" s="144">
        <v>0</v>
      </c>
      <c r="X28" s="167">
        <f ca="1">SUMIF($J:$Q,$S28,L:L)</f>
        <v>0</v>
      </c>
      <c r="Y28" s="167">
        <f ca="1">SUMIF($J:$Q,$S28,M:M)</f>
        <v>1555000</v>
      </c>
      <c r="Z28" s="168">
        <f ca="1">SUMIF($J:$Q,$S28,N:N)</f>
        <v>0</v>
      </c>
      <c r="AA28" s="168">
        <f ca="1">SUMIF($J:$Q,$S28,O:O)</f>
        <v>1100000</v>
      </c>
      <c r="AB28" s="167">
        <f ca="1">SUMIF($J:$Q,$S28,P:P)</f>
        <v>0</v>
      </c>
      <c r="AC28" s="167">
        <f ca="1">SUMIF($J:$Q,$S28,Q:Q)</f>
        <v>765000</v>
      </c>
      <c r="AD28" s="142">
        <f ca="1">+U28+Y28-X28</f>
        <v>1555000</v>
      </c>
      <c r="AE28" s="172">
        <f ca="1">+V28+AA28-Z28</f>
        <v>1100000</v>
      </c>
      <c r="AF28" s="144">
        <f ca="1">+W28+AC28-AB28</f>
        <v>765000</v>
      </c>
    </row>
    <row r="29" spans="1:33" x14ac:dyDescent="0.35">
      <c r="A29" s="108"/>
      <c r="B29" s="108"/>
      <c r="C29" s="108"/>
      <c r="D29" s="108"/>
      <c r="E29" s="108"/>
      <c r="F29" s="108"/>
      <c r="G29" s="108"/>
      <c r="H29" s="108"/>
      <c r="I29" s="108"/>
      <c r="K29" s="174">
        <v>2022</v>
      </c>
      <c r="L29" s="175">
        <f>+L22</f>
        <v>5000000</v>
      </c>
      <c r="M29" s="175">
        <f>+L17</f>
        <v>3000000</v>
      </c>
      <c r="N29" s="175">
        <f>+L29-M29</f>
        <v>2000000</v>
      </c>
      <c r="O29" s="175">
        <f>+$N$26*N29</f>
        <v>600000</v>
      </c>
      <c r="P29" s="174"/>
      <c r="Q29" s="174"/>
      <c r="R29" s="123"/>
      <c r="T29" s="105" t="s">
        <v>71</v>
      </c>
      <c r="U29" s="96">
        <f>+U27+U28</f>
        <v>14897321</v>
      </c>
      <c r="V29" s="140">
        <f>+V27+V28</f>
        <v>13780740</v>
      </c>
      <c r="W29" s="98">
        <f>+W27+W28</f>
        <v>15710057</v>
      </c>
      <c r="X29" s="167">
        <f ca="1">SUMIF($J:$Q,$S29,L:L)</f>
        <v>0</v>
      </c>
      <c r="Y29" s="167">
        <f ca="1">SUMIF($J:$Q,$S29,M:M)</f>
        <v>0</v>
      </c>
      <c r="Z29" s="168">
        <f ca="1">SUMIF($J:$Q,$S29,N:N)</f>
        <v>0</v>
      </c>
      <c r="AA29" s="168">
        <f ca="1">SUMIF($J:$Q,$S29,O:O)</f>
        <v>0</v>
      </c>
      <c r="AB29" s="167">
        <f ca="1">SUMIF($J:$Q,$S29,P:P)</f>
        <v>0</v>
      </c>
      <c r="AC29" s="167">
        <f ca="1">SUMIF($J:$Q,$S29,Q:Q)</f>
        <v>0</v>
      </c>
      <c r="AD29" s="96">
        <f ca="1">+AD27+AD28</f>
        <v>16452321</v>
      </c>
      <c r="AE29" s="97">
        <f ca="1">+AE27+AE28</f>
        <v>14880740</v>
      </c>
      <c r="AF29" s="98">
        <f ca="1">+AF27+AF28</f>
        <v>16475057</v>
      </c>
    </row>
    <row r="30" spans="1:33" x14ac:dyDescent="0.35">
      <c r="A30" s="108"/>
      <c r="B30" s="108"/>
      <c r="C30" s="108"/>
      <c r="D30" s="108"/>
      <c r="E30" s="108"/>
      <c r="F30" s="108"/>
      <c r="G30" s="108"/>
      <c r="H30" s="108"/>
      <c r="I30" s="108"/>
      <c r="J30" s="119"/>
      <c r="K30" s="174">
        <v>2023</v>
      </c>
      <c r="L30" s="175">
        <f>+L23</f>
        <v>5750000</v>
      </c>
      <c r="M30" s="175">
        <f>+M29</f>
        <v>3000000</v>
      </c>
      <c r="N30" s="175">
        <f>+L30-M30</f>
        <v>2750000</v>
      </c>
      <c r="O30" s="175">
        <f>+$N$26*N30</f>
        <v>825000</v>
      </c>
      <c r="P30" s="174"/>
      <c r="Q30" s="174"/>
      <c r="R30" s="123"/>
      <c r="T30" s="104" t="s">
        <v>72</v>
      </c>
      <c r="U30" s="84"/>
      <c r="V30" s="87"/>
      <c r="W30" s="85"/>
      <c r="X30" s="167">
        <f ca="1">SUMIF($J:$Q,$S30,L:L)</f>
        <v>0</v>
      </c>
      <c r="Y30" s="167">
        <f ca="1">SUMIF($J:$Q,$S30,M:M)</f>
        <v>0</v>
      </c>
      <c r="Z30" s="168">
        <f ca="1">SUMIF($J:$Q,$S30,N:N)</f>
        <v>0</v>
      </c>
      <c r="AA30" s="168">
        <f ca="1">SUMIF($J:$Q,$S30,O:O)</f>
        <v>0</v>
      </c>
      <c r="AB30" s="167">
        <f ca="1">SUMIF($J:$Q,$S30,P:P)</f>
        <v>0</v>
      </c>
      <c r="AC30" s="167">
        <f ca="1">SUMIF($J:$Q,$S30,Q:Q)</f>
        <v>0</v>
      </c>
      <c r="AD30" s="84"/>
      <c r="AE30" s="89"/>
      <c r="AF30" s="85"/>
    </row>
    <row r="31" spans="1:33" ht="21.75" thickBot="1" x14ac:dyDescent="0.4">
      <c r="A31" s="108"/>
      <c r="B31" s="108"/>
      <c r="C31" s="108"/>
      <c r="D31" s="108"/>
      <c r="E31" s="108"/>
      <c r="F31" s="108"/>
      <c r="G31" s="108"/>
      <c r="H31" s="108"/>
      <c r="I31" s="108"/>
      <c r="J31" s="119"/>
      <c r="K31" s="174">
        <v>2024</v>
      </c>
      <c r="L31" s="175">
        <f>+L24</f>
        <v>6900000</v>
      </c>
      <c r="M31" s="175">
        <f>+M30</f>
        <v>3000000</v>
      </c>
      <c r="N31" s="175">
        <f>+L31-M31</f>
        <v>3900000</v>
      </c>
      <c r="O31" s="175">
        <f>+$N$26*N31</f>
        <v>1170000</v>
      </c>
      <c r="P31" s="174"/>
      <c r="Q31" s="174"/>
      <c r="R31" s="123"/>
      <c r="S31" s="145" t="s">
        <v>224</v>
      </c>
      <c r="T31" s="141" t="s">
        <v>73</v>
      </c>
      <c r="U31" s="142">
        <v>26201136</v>
      </c>
      <c r="V31" s="143">
        <v>25549337</v>
      </c>
      <c r="W31" s="144">
        <v>24956792</v>
      </c>
      <c r="X31" s="167">
        <f ca="1">SUMIF($J:$Q,$S31,L:L)</f>
        <v>0</v>
      </c>
      <c r="Y31" s="167">
        <f ca="1">SUMIF($J:$Q,$S31,M:M)</f>
        <v>0</v>
      </c>
      <c r="Z31" s="168">
        <f ca="1">SUMIF($J:$Q,$S31,N:N)</f>
        <v>0</v>
      </c>
      <c r="AA31" s="168">
        <f ca="1">SUMIF($J:$Q,$S31,O:O)</f>
        <v>0</v>
      </c>
      <c r="AB31" s="167">
        <f ca="1">SUMIF($J:$Q,$S31,P:P)</f>
        <v>0</v>
      </c>
      <c r="AC31" s="167">
        <f ca="1">SUMIF($J:$Q,$S31,Q:Q)</f>
        <v>0</v>
      </c>
      <c r="AD31" s="84">
        <f t="shared" ref="AD31:AD34" ca="1" si="15">+U31+Y31-X31</f>
        <v>26201136</v>
      </c>
      <c r="AE31" s="89">
        <f ca="1">+V31+AA31-Z31</f>
        <v>25549337</v>
      </c>
      <c r="AF31" s="85">
        <f ca="1">+W31+AC31-AB31</f>
        <v>24956792</v>
      </c>
    </row>
    <row r="32" spans="1:33" ht="21.75" thickBot="1" x14ac:dyDescent="0.4">
      <c r="A32" s="108"/>
      <c r="B32" s="108"/>
      <c r="C32" s="108"/>
      <c r="D32" s="108"/>
      <c r="E32" s="108"/>
      <c r="F32" s="108"/>
      <c r="G32" s="108"/>
      <c r="H32" s="108"/>
      <c r="I32" s="108"/>
      <c r="J32" s="119"/>
      <c r="R32" s="123"/>
      <c r="S32" s="145" t="s">
        <v>243</v>
      </c>
      <c r="T32" s="141" t="s">
        <v>74</v>
      </c>
      <c r="U32" s="142">
        <f>78228482-1000000</f>
        <v>77228482</v>
      </c>
      <c r="V32" s="143">
        <f>69240392-1000000</f>
        <v>68240392</v>
      </c>
      <c r="W32" s="144">
        <f>69501027-1000000</f>
        <v>68501027</v>
      </c>
      <c r="X32" s="192">
        <f ca="1">SUMIF($J:$Q,$S32,L:L)</f>
        <v>2525000</v>
      </c>
      <c r="Y32" s="193">
        <f ca="1">SUMIF($J:$Q,$S32,M:M)</f>
        <v>916666.66666666663</v>
      </c>
      <c r="Z32" s="194">
        <f ca="1">SUMIF($J:$Q,$S32,N:N)</f>
        <v>2715000</v>
      </c>
      <c r="AA32" s="194">
        <f ca="1">SUMIF($J:$Q,$S32,O:O)</f>
        <v>550000</v>
      </c>
      <c r="AB32" s="167">
        <f ca="1">SUMIF($J:$Q,$S32,P:P)</f>
        <v>2715000</v>
      </c>
      <c r="AC32" s="167">
        <f ca="1">SUMIF($J:$Q,$S32,Q:Q)</f>
        <v>550000</v>
      </c>
      <c r="AD32" s="84">
        <f t="shared" ca="1" si="15"/>
        <v>75620148.666666672</v>
      </c>
      <c r="AE32" s="89">
        <f t="shared" ref="AE32:AE34" ca="1" si="16">+V32+AA32-Z32</f>
        <v>66075392</v>
      </c>
      <c r="AF32" s="85">
        <f t="shared" ref="AF32:AF34" ca="1" si="17">+W32+AC32-AB32</f>
        <v>66336027</v>
      </c>
    </row>
    <row r="33" spans="1:32" x14ac:dyDescent="0.35">
      <c r="A33" s="108"/>
      <c r="B33" s="108"/>
      <c r="C33" s="108"/>
      <c r="D33" s="108"/>
      <c r="E33" s="108"/>
      <c r="F33" s="108"/>
      <c r="G33" s="108"/>
      <c r="H33" s="108"/>
      <c r="I33" s="108"/>
      <c r="K33" s="117"/>
      <c r="L33" s="109" t="s">
        <v>180</v>
      </c>
      <c r="M33" s="109" t="s">
        <v>181</v>
      </c>
      <c r="N33" s="109" t="s">
        <v>180</v>
      </c>
      <c r="O33" s="109" t="s">
        <v>181</v>
      </c>
      <c r="P33" s="109" t="s">
        <v>180</v>
      </c>
      <c r="Q33" s="109" t="s">
        <v>181</v>
      </c>
      <c r="R33" s="123"/>
      <c r="S33" s="145" t="s">
        <v>208</v>
      </c>
      <c r="T33" s="141" t="s">
        <v>80</v>
      </c>
      <c r="U33" s="142">
        <v>1000000</v>
      </c>
      <c r="V33" s="143">
        <v>1000000</v>
      </c>
      <c r="W33" s="144">
        <v>1000000</v>
      </c>
      <c r="X33" s="167">
        <f ca="1">SUMIF($J:$Q,$S33,L:L)</f>
        <v>1170000</v>
      </c>
      <c r="Y33" s="167">
        <f ca="1">SUMIF($J:$Q,$S33,M:M)</f>
        <v>2900000</v>
      </c>
      <c r="Z33" s="168">
        <f ca="1">SUMIF($J:$Q,$S33,N:N)</f>
        <v>825000</v>
      </c>
      <c r="AA33" s="168">
        <f ca="1">SUMIF($J:$Q,$S33,O:O)</f>
        <v>1750000</v>
      </c>
      <c r="AB33" s="167">
        <f ca="1">SUMIF($J:$Q,$S33,P:P)</f>
        <v>600000</v>
      </c>
      <c r="AC33" s="167">
        <f ca="1">SUMIF($J:$Q,$S33,Q:Q)</f>
        <v>1000000</v>
      </c>
      <c r="AD33" s="84">
        <f t="shared" ca="1" si="15"/>
        <v>2730000</v>
      </c>
      <c r="AE33" s="89">
        <f t="shared" ca="1" si="16"/>
        <v>1925000</v>
      </c>
      <c r="AF33" s="85">
        <f t="shared" ca="1" si="17"/>
        <v>1400000</v>
      </c>
    </row>
    <row r="34" spans="1:32" x14ac:dyDescent="0.35">
      <c r="A34" s="108"/>
      <c r="B34" s="108"/>
      <c r="C34" s="108"/>
      <c r="D34" s="108"/>
      <c r="E34" s="108"/>
      <c r="F34" s="108"/>
      <c r="G34" s="108"/>
      <c r="H34" s="108"/>
      <c r="I34" s="108"/>
      <c r="L34" s="111"/>
      <c r="R34" s="123"/>
      <c r="S34" s="145" t="s">
        <v>211</v>
      </c>
      <c r="T34" s="141" t="s">
        <v>75</v>
      </c>
      <c r="U34" s="142">
        <v>12357343</v>
      </c>
      <c r="V34" s="143">
        <v>10824848</v>
      </c>
      <c r="W34" s="144">
        <v>0</v>
      </c>
      <c r="X34" s="167">
        <f ca="1">SUMIF($J:$Q,$S34,L:L)</f>
        <v>110000</v>
      </c>
      <c r="Y34" s="167">
        <f ca="1">SUMIF($J:$Q,$S34,M:M)</f>
        <v>666666.66666666663</v>
      </c>
      <c r="Z34" s="194">
        <f ca="1">SUMIF($J:$Q,$S34,N:N)</f>
        <v>109999.99999999994</v>
      </c>
      <c r="AA34" s="194">
        <f ca="1">SUMIF($J:$Q,$S34,O:O)</f>
        <v>666666.66666666663</v>
      </c>
      <c r="AB34" s="181">
        <f ca="1">SUMIF($J:$Q,$S34,P:P)</f>
        <v>0</v>
      </c>
      <c r="AC34" s="181">
        <f ca="1">SUMIF($J:$Q,$S34,Q:Q)</f>
        <v>0</v>
      </c>
      <c r="AD34" s="142">
        <f t="shared" ca="1" si="15"/>
        <v>12914009.666666666</v>
      </c>
      <c r="AE34" s="143">
        <f t="shared" ca="1" si="16"/>
        <v>11381514.666666666</v>
      </c>
      <c r="AF34" s="85">
        <f t="shared" ca="1" si="17"/>
        <v>0</v>
      </c>
    </row>
    <row r="35" spans="1:32" x14ac:dyDescent="0.35">
      <c r="A35" s="108"/>
      <c r="B35" s="108"/>
      <c r="C35" s="108"/>
      <c r="D35" s="108"/>
      <c r="E35" s="108"/>
      <c r="F35" s="108"/>
      <c r="G35" s="108"/>
      <c r="H35" s="108"/>
      <c r="I35" s="108"/>
      <c r="M35" s="111"/>
      <c r="N35" s="111"/>
      <c r="O35" s="111"/>
      <c r="P35" s="111"/>
      <c r="Q35" s="111"/>
      <c r="R35" s="123"/>
      <c r="T35" s="105" t="s">
        <v>76</v>
      </c>
      <c r="U35" s="96">
        <f>SUM(U31:U34)</f>
        <v>116786961</v>
      </c>
      <c r="V35" s="140">
        <f t="shared" ref="V35:W35" si="18">SUM(V31:V34)</f>
        <v>105614577</v>
      </c>
      <c r="W35" s="98">
        <f t="shared" si="18"/>
        <v>94457819</v>
      </c>
      <c r="X35" s="167">
        <f ca="1">SUMIF($J:$Q,$S35,L:L)</f>
        <v>0</v>
      </c>
      <c r="Y35" s="167">
        <f ca="1">SUMIF($J:$Q,$S35,M:M)</f>
        <v>0</v>
      </c>
      <c r="Z35" s="168">
        <f ca="1">SUMIF($J:$Q,$S35,N:N)</f>
        <v>0</v>
      </c>
      <c r="AA35" s="168">
        <f ca="1">SUMIF($J:$Q,$S35,O:O)</f>
        <v>0</v>
      </c>
      <c r="AB35" s="167">
        <f ca="1">SUMIF($J:$Q,$S35,P:P)</f>
        <v>0</v>
      </c>
      <c r="AC35" s="167">
        <f ca="1">SUMIF($J:$Q,$S35,Q:Q)</f>
        <v>0</v>
      </c>
      <c r="AD35" s="96">
        <f ca="1">SUM(AD31:AD34)</f>
        <v>117465294.33333334</v>
      </c>
      <c r="AE35" s="97">
        <f t="shared" ref="AE35" ca="1" si="19">SUM(AE31:AE34)</f>
        <v>104931243.66666667</v>
      </c>
      <c r="AF35" s="98">
        <f t="shared" ref="AF35" ca="1" si="20">SUM(AF31:AF34)</f>
        <v>92692819</v>
      </c>
    </row>
    <row r="36" spans="1:32" ht="21.75" thickBot="1" x14ac:dyDescent="0.4">
      <c r="A36" s="108"/>
      <c r="B36" s="108"/>
      <c r="C36" s="108"/>
      <c r="D36" s="108"/>
      <c r="E36" s="108"/>
      <c r="F36" s="108"/>
      <c r="G36" s="108"/>
      <c r="H36" s="108"/>
      <c r="I36" s="108"/>
      <c r="J36" s="115" t="s">
        <v>207</v>
      </c>
      <c r="K36" s="115" t="s">
        <v>210</v>
      </c>
      <c r="L36" s="111">
        <f>+M56-M62</f>
        <v>1283333.3333333333</v>
      </c>
      <c r="M36" s="111"/>
      <c r="N36" s="111">
        <f>+M55-M61</f>
        <v>916666.66666666663</v>
      </c>
      <c r="O36" s="111"/>
      <c r="P36" s="111">
        <f>+M54-M60</f>
        <v>550000</v>
      </c>
      <c r="Q36" s="111"/>
      <c r="R36" s="123"/>
      <c r="T36" s="105" t="s">
        <v>77</v>
      </c>
      <c r="U36" s="96">
        <f>+U29+U35</f>
        <v>131684282</v>
      </c>
      <c r="V36" s="140">
        <f>+V29+V35</f>
        <v>119395317</v>
      </c>
      <c r="W36" s="98">
        <f>+W29+W35</f>
        <v>110167876</v>
      </c>
      <c r="X36" s="167">
        <f ca="1">SUMIF($J:$Q,$S36,L:L)</f>
        <v>0</v>
      </c>
      <c r="Y36" s="167">
        <f ca="1">SUMIF($J:$Q,$S36,M:M)</f>
        <v>0</v>
      </c>
      <c r="Z36" s="168">
        <f ca="1">SUMIF($J:$Q,$S36,N:N)</f>
        <v>0</v>
      </c>
      <c r="AA36" s="168">
        <f ca="1">SUMIF($J:$Q,$S36,O:O)</f>
        <v>0</v>
      </c>
      <c r="AB36" s="167">
        <f ca="1">SUMIF($J:$Q,$S36,P:P)</f>
        <v>0</v>
      </c>
      <c r="AC36" s="167">
        <f ca="1">SUMIF($J:$Q,$S36,Q:Q)</f>
        <v>0</v>
      </c>
      <c r="AD36" s="96">
        <f ca="1">+AD29+AD35</f>
        <v>133917615.33333334</v>
      </c>
      <c r="AE36" s="97">
        <f ca="1">+AE29+AE35</f>
        <v>119811983.66666667</v>
      </c>
      <c r="AF36" s="98">
        <f ca="1">+AF29+AF35</f>
        <v>109167876</v>
      </c>
    </row>
    <row r="37" spans="1:32" ht="21.75" thickBot="1" x14ac:dyDescent="0.4">
      <c r="A37" s="108"/>
      <c r="B37" s="108"/>
      <c r="C37" s="108"/>
      <c r="D37" s="108"/>
      <c r="E37" s="108"/>
      <c r="F37" s="108"/>
      <c r="G37" s="108"/>
      <c r="H37" s="108"/>
      <c r="I37" s="108"/>
      <c r="J37" s="115" t="s">
        <v>243</v>
      </c>
      <c r="K37" s="115" t="s">
        <v>74</v>
      </c>
      <c r="L37" s="111"/>
      <c r="M37" s="111">
        <f>+O37+O38</f>
        <v>916666.66666666663</v>
      </c>
      <c r="N37" s="111"/>
      <c r="O37" s="111">
        <f>+Q37</f>
        <v>550000</v>
      </c>
      <c r="P37" s="111"/>
      <c r="Q37" s="111">
        <f>+P36</f>
        <v>550000</v>
      </c>
      <c r="R37" s="123"/>
      <c r="T37" s="169" t="s">
        <v>201</v>
      </c>
      <c r="U37" s="188">
        <f>+U21-U36</f>
        <v>0</v>
      </c>
      <c r="V37" s="189">
        <f>+V21-V36</f>
        <v>0</v>
      </c>
      <c r="W37" s="190">
        <f>+W21-W36</f>
        <v>0</v>
      </c>
      <c r="X37" s="170">
        <f ca="1">SUM(X5:X36)</f>
        <v>9038333.3333333321</v>
      </c>
      <c r="Y37" s="170">
        <f ca="1">SUM(Y5:Y36)</f>
        <v>9038333.333333334</v>
      </c>
      <c r="Z37" s="171">
        <f ca="1">SUM(Z5:Z36)</f>
        <v>7066666.666666666</v>
      </c>
      <c r="AA37" s="171">
        <f ca="1">SUM(AA5:AA36)</f>
        <v>7066666.666666667</v>
      </c>
      <c r="AB37" s="170">
        <f ca="1">SUM(AB5:AB36)</f>
        <v>5315000</v>
      </c>
      <c r="AC37" s="170">
        <f ca="1">SUM(AC5:AC36)</f>
        <v>5315000</v>
      </c>
      <c r="AD37" s="188">
        <f ca="1">+AD21-AD36</f>
        <v>0</v>
      </c>
      <c r="AE37" s="189">
        <f ca="1">+AE21-AE36</f>
        <v>0</v>
      </c>
      <c r="AF37" s="190">
        <f ca="1">+AF21-AF36</f>
        <v>0</v>
      </c>
    </row>
    <row r="38" spans="1:32" ht="21.75" thickBot="1" x14ac:dyDescent="0.4">
      <c r="A38" s="108"/>
      <c r="B38" s="108"/>
      <c r="C38" s="108"/>
      <c r="D38" s="108"/>
      <c r="E38" s="108"/>
      <c r="F38" s="108"/>
      <c r="G38" s="108"/>
      <c r="H38" s="108"/>
      <c r="I38" s="108"/>
      <c r="J38" s="115" t="s">
        <v>211</v>
      </c>
      <c r="K38" s="115" t="s">
        <v>75</v>
      </c>
      <c r="L38" s="111"/>
      <c r="M38" s="111">
        <f>+M51-Q58</f>
        <v>366666.66666666663</v>
      </c>
      <c r="N38" s="111"/>
      <c r="O38" s="111">
        <f>+N36-O37</f>
        <v>366666.66666666663</v>
      </c>
      <c r="P38" s="111"/>
      <c r="Q38" s="111"/>
      <c r="R38" s="123"/>
    </row>
    <row r="39" spans="1:32" ht="21.75" thickBot="1" x14ac:dyDescent="0.4">
      <c r="A39" s="108"/>
      <c r="B39" s="108"/>
      <c r="C39" s="108"/>
      <c r="D39" s="108"/>
      <c r="E39" s="108"/>
      <c r="F39" s="108"/>
      <c r="G39" s="108"/>
      <c r="H39" s="108"/>
      <c r="I39" s="108"/>
      <c r="K39" s="119"/>
      <c r="L39" s="112"/>
      <c r="M39" s="119"/>
      <c r="N39" s="119"/>
      <c r="O39" s="119"/>
      <c r="P39" s="119"/>
      <c r="Q39" s="119"/>
      <c r="R39" s="123"/>
      <c r="X39" s="191">
        <f ca="1">+X32-Y32</f>
        <v>1608333.3333333335</v>
      </c>
      <c r="Z39" s="191">
        <f ca="1">+Z32+Z34-AA32-AA34</f>
        <v>1608333.3333333335</v>
      </c>
    </row>
    <row r="40" spans="1:32" x14ac:dyDescent="0.35">
      <c r="A40" s="108"/>
      <c r="B40" s="108"/>
      <c r="C40" s="108"/>
      <c r="D40" s="108"/>
      <c r="E40" s="108"/>
      <c r="F40" s="108"/>
      <c r="G40" s="108"/>
      <c r="H40" s="108"/>
      <c r="I40" s="108"/>
      <c r="K40" s="119"/>
      <c r="L40" s="112"/>
      <c r="M40" s="119"/>
      <c r="N40" s="119"/>
      <c r="O40" s="119"/>
      <c r="P40" s="119"/>
      <c r="Q40" s="119"/>
      <c r="R40" s="123"/>
    </row>
    <row r="41" spans="1:32" x14ac:dyDescent="0.35">
      <c r="A41" s="108"/>
      <c r="B41" s="108"/>
      <c r="C41" s="108"/>
      <c r="D41" s="108"/>
      <c r="E41" s="108"/>
      <c r="F41" s="108"/>
      <c r="G41" s="108"/>
      <c r="H41" s="108"/>
      <c r="I41" s="108"/>
      <c r="J41" s="115" t="s">
        <v>243</v>
      </c>
      <c r="K41" s="115" t="s">
        <v>74</v>
      </c>
      <c r="L41" s="111">
        <f>+N41+N42</f>
        <v>274999.99999999994</v>
      </c>
      <c r="M41" s="119"/>
      <c r="N41" s="111">
        <f>+P41</f>
        <v>165000</v>
      </c>
      <c r="O41" s="119"/>
      <c r="P41" s="111">
        <f>+Q43</f>
        <v>165000</v>
      </c>
      <c r="Q41" s="119"/>
      <c r="R41" s="123"/>
    </row>
    <row r="42" spans="1:32" x14ac:dyDescent="0.35">
      <c r="A42" s="108"/>
      <c r="B42" s="108"/>
      <c r="C42" s="108"/>
      <c r="D42" s="108"/>
      <c r="E42" s="108"/>
      <c r="F42" s="108"/>
      <c r="G42" s="108"/>
      <c r="H42" s="108"/>
      <c r="I42" s="108"/>
      <c r="J42" s="115" t="s">
        <v>211</v>
      </c>
      <c r="K42" s="115" t="s">
        <v>75</v>
      </c>
      <c r="L42" s="111">
        <f>+M43-L41</f>
        <v>110000</v>
      </c>
      <c r="M42" s="111"/>
      <c r="N42" s="111">
        <f>+O43-N41</f>
        <v>109999.99999999994</v>
      </c>
      <c r="O42" s="111"/>
      <c r="P42" s="111"/>
      <c r="Q42" s="111"/>
      <c r="R42" s="123"/>
    </row>
    <row r="43" spans="1:32" x14ac:dyDescent="0.35">
      <c r="A43" s="108"/>
      <c r="B43" s="108"/>
      <c r="C43" s="108"/>
      <c r="D43" s="108"/>
      <c r="E43" s="108"/>
      <c r="F43" s="108"/>
      <c r="G43" s="108"/>
      <c r="H43" s="108"/>
      <c r="I43" s="108"/>
      <c r="J43" s="115" t="s">
        <v>226</v>
      </c>
      <c r="K43" s="115" t="s">
        <v>225</v>
      </c>
      <c r="L43" s="112"/>
      <c r="M43" s="111">
        <f>+N67</f>
        <v>384999.99999999994</v>
      </c>
      <c r="N43" s="111"/>
      <c r="O43" s="111">
        <f>+N66</f>
        <v>274999.99999999994</v>
      </c>
      <c r="P43" s="111"/>
      <c r="Q43" s="111">
        <f>+N65</f>
        <v>165000</v>
      </c>
      <c r="R43" s="123"/>
    </row>
    <row r="44" spans="1:32" x14ac:dyDescent="0.35">
      <c r="A44" s="108"/>
      <c r="B44" s="108"/>
      <c r="C44" s="108"/>
      <c r="D44" s="108"/>
      <c r="E44" s="108"/>
      <c r="F44" s="108"/>
      <c r="G44" s="108"/>
      <c r="H44" s="108"/>
      <c r="I44" s="108"/>
      <c r="J44" s="112"/>
      <c r="K44" s="112"/>
      <c r="L44" s="112"/>
      <c r="M44" s="119"/>
      <c r="N44" s="119"/>
      <c r="O44" s="119"/>
      <c r="P44" s="119"/>
      <c r="Q44" s="119"/>
    </row>
    <row r="45" spans="1:32" x14ac:dyDescent="0.35">
      <c r="A45" s="108"/>
      <c r="B45" s="108"/>
      <c r="C45" s="108"/>
      <c r="D45" s="108"/>
      <c r="E45" s="108"/>
      <c r="F45" s="108"/>
      <c r="G45" s="108"/>
      <c r="H45" s="108"/>
      <c r="I45" s="108"/>
      <c r="K45" s="119"/>
      <c r="L45" s="112"/>
      <c r="M45" s="119"/>
      <c r="N45" s="119"/>
      <c r="O45" s="119"/>
      <c r="P45" s="119"/>
      <c r="Q45" s="119"/>
    </row>
    <row r="46" spans="1:32" x14ac:dyDescent="0.35">
      <c r="A46" s="108"/>
      <c r="B46" s="108"/>
      <c r="C46" s="108"/>
      <c r="D46" s="108"/>
      <c r="E46" s="108"/>
      <c r="F46" s="108"/>
      <c r="G46" s="108"/>
      <c r="H46" s="108"/>
      <c r="I46" s="108"/>
      <c r="K46" s="119"/>
      <c r="L46" s="119"/>
      <c r="M46" s="112"/>
      <c r="N46" s="112"/>
      <c r="O46" s="112"/>
      <c r="P46" s="112"/>
      <c r="Q46" s="112"/>
    </row>
    <row r="47" spans="1:32" x14ac:dyDescent="0.35">
      <c r="A47" s="108"/>
      <c r="B47" s="108"/>
      <c r="C47" s="108"/>
      <c r="D47" s="108"/>
      <c r="E47" s="108"/>
      <c r="F47" s="108"/>
      <c r="G47" s="108"/>
      <c r="H47" s="108"/>
      <c r="I47" s="108"/>
      <c r="K47" s="118"/>
      <c r="L47" s="97">
        <f>SUM(L36:L46)</f>
        <v>1668333.3333333333</v>
      </c>
      <c r="M47" s="97">
        <f>SUM(M36:M46)</f>
        <v>1668333.3333333333</v>
      </c>
      <c r="N47" s="97">
        <f>SUM(N36:N46)</f>
        <v>1191666.6666666665</v>
      </c>
      <c r="O47" s="97">
        <f>SUM(O36:O46)</f>
        <v>1191666.6666666665</v>
      </c>
      <c r="P47" s="97">
        <f>SUM(P36:P46)</f>
        <v>715000</v>
      </c>
      <c r="Q47" s="97">
        <f>SUM(Q36:Q46)</f>
        <v>715000</v>
      </c>
    </row>
    <row r="48" spans="1:32" x14ac:dyDescent="0.35">
      <c r="A48" s="108"/>
      <c r="B48" s="108"/>
      <c r="C48" s="108"/>
      <c r="D48" s="108"/>
      <c r="E48" s="108"/>
      <c r="F48" s="108"/>
      <c r="G48" s="108"/>
      <c r="H48" s="108"/>
      <c r="I48" s="108"/>
      <c r="K48" s="164" t="s">
        <v>233</v>
      </c>
      <c r="M48" s="111"/>
      <c r="N48" s="111"/>
      <c r="O48" s="111"/>
      <c r="P48" s="111"/>
      <c r="Q48" s="111"/>
    </row>
    <row r="49" spans="1:17" x14ac:dyDescent="0.35">
      <c r="A49" s="108"/>
      <c r="B49" s="108"/>
      <c r="C49" s="108"/>
      <c r="D49" s="108"/>
      <c r="E49" s="108"/>
      <c r="F49" s="108"/>
      <c r="G49" s="108"/>
      <c r="H49" s="108"/>
      <c r="I49" s="108"/>
    </row>
    <row r="50" spans="1:17" x14ac:dyDescent="0.35">
      <c r="A50" s="108"/>
      <c r="B50" s="108"/>
      <c r="C50" s="108"/>
      <c r="D50" s="108"/>
      <c r="E50" s="108"/>
      <c r="F50" s="108"/>
      <c r="G50" s="108"/>
      <c r="H50" s="108"/>
      <c r="I50" s="108"/>
      <c r="K50" s="110" t="s">
        <v>234</v>
      </c>
      <c r="L50" s="178">
        <v>44348</v>
      </c>
    </row>
    <row r="51" spans="1:17" x14ac:dyDescent="0.35">
      <c r="A51" s="108"/>
      <c r="B51" s="108"/>
      <c r="C51" s="108"/>
      <c r="D51" s="108"/>
      <c r="E51" s="108"/>
      <c r="F51" s="108"/>
      <c r="G51" s="108"/>
      <c r="H51" s="108"/>
      <c r="I51" s="108"/>
      <c r="K51" s="110" t="s">
        <v>216</v>
      </c>
      <c r="L51" s="165">
        <v>2000000</v>
      </c>
      <c r="M51" s="165">
        <f>+L51/4</f>
        <v>500000</v>
      </c>
      <c r="P51" s="89"/>
    </row>
    <row r="52" spans="1:17" x14ac:dyDescent="0.35">
      <c r="A52" s="108"/>
      <c r="B52" s="108"/>
      <c r="C52" s="108"/>
      <c r="D52" s="108"/>
      <c r="E52" s="108"/>
      <c r="F52" s="108"/>
      <c r="G52" s="108"/>
      <c r="H52" s="108"/>
      <c r="I52" s="108"/>
      <c r="L52" s="110" t="s">
        <v>216</v>
      </c>
      <c r="M52" s="180" t="s">
        <v>239</v>
      </c>
      <c r="N52" s="202" t="s">
        <v>240</v>
      </c>
      <c r="O52" s="164" t="s">
        <v>244</v>
      </c>
    </row>
    <row r="53" spans="1:17" x14ac:dyDescent="0.35">
      <c r="A53" s="108"/>
      <c r="B53" s="108"/>
      <c r="C53" s="108"/>
      <c r="D53" s="108"/>
      <c r="E53" s="108"/>
      <c r="F53" s="108"/>
      <c r="G53" s="108"/>
      <c r="H53" s="108"/>
      <c r="I53" s="108"/>
      <c r="K53" s="110" t="s">
        <v>235</v>
      </c>
      <c r="L53" s="165">
        <f>+L51</f>
        <v>2000000</v>
      </c>
      <c r="M53" s="165">
        <f>+M51/2</f>
        <v>250000</v>
      </c>
      <c r="N53" s="203">
        <f>+L53-M53</f>
        <v>1750000</v>
      </c>
    </row>
    <row r="54" spans="1:17" x14ac:dyDescent="0.35">
      <c r="A54" s="108"/>
      <c r="B54" s="108"/>
      <c r="C54" s="108"/>
      <c r="D54" s="108"/>
      <c r="E54" s="108"/>
      <c r="F54" s="108"/>
      <c r="G54" s="108"/>
      <c r="H54" s="108"/>
      <c r="I54" s="108"/>
      <c r="K54" s="164" t="s">
        <v>236</v>
      </c>
      <c r="L54" s="179">
        <f>+L53</f>
        <v>2000000</v>
      </c>
      <c r="M54" s="204">
        <f>+M53+M51</f>
        <v>750000</v>
      </c>
      <c r="N54" s="205">
        <f>+L54-M54</f>
        <v>1250000</v>
      </c>
    </row>
    <row r="55" spans="1:17" x14ac:dyDescent="0.35">
      <c r="A55" s="108"/>
      <c r="B55" s="108"/>
      <c r="C55" s="108"/>
      <c r="D55" s="108"/>
      <c r="E55" s="108"/>
      <c r="F55" s="108"/>
      <c r="G55" s="108"/>
      <c r="H55" s="108"/>
      <c r="I55" s="108"/>
      <c r="K55" s="164" t="s">
        <v>237</v>
      </c>
      <c r="L55" s="179">
        <f>+L54</f>
        <v>2000000</v>
      </c>
      <c r="M55" s="179">
        <f>+M51+M54</f>
        <v>1250000</v>
      </c>
      <c r="N55" s="205">
        <f>+L55-M55</f>
        <v>750000</v>
      </c>
    </row>
    <row r="56" spans="1:17" x14ac:dyDescent="0.35">
      <c r="A56" s="108"/>
      <c r="B56" s="108"/>
      <c r="C56" s="108"/>
      <c r="D56" s="108"/>
      <c r="E56" s="108"/>
      <c r="F56" s="108"/>
      <c r="G56" s="108"/>
      <c r="H56" s="108"/>
      <c r="I56" s="108"/>
      <c r="K56" s="164" t="s">
        <v>238</v>
      </c>
      <c r="L56" s="179">
        <f>+L55</f>
        <v>2000000</v>
      </c>
      <c r="M56" s="179">
        <f>+M55+M51</f>
        <v>1750000</v>
      </c>
      <c r="N56" s="205">
        <f>+L56-M56</f>
        <v>250000</v>
      </c>
    </row>
    <row r="57" spans="1:17" x14ac:dyDescent="0.35">
      <c r="A57" s="108"/>
      <c r="B57" s="108"/>
      <c r="C57" s="108"/>
      <c r="D57" s="108"/>
      <c r="E57" s="108"/>
      <c r="F57" s="108"/>
      <c r="G57" s="108"/>
      <c r="H57" s="108"/>
      <c r="I57" s="108"/>
    </row>
    <row r="58" spans="1:17" x14ac:dyDescent="0.35">
      <c r="A58" s="108"/>
      <c r="B58" s="108"/>
      <c r="C58" s="108"/>
      <c r="D58" s="108"/>
      <c r="E58" s="108"/>
      <c r="F58" s="108"/>
      <c r="G58" s="108"/>
      <c r="H58" s="108"/>
      <c r="I58" s="108"/>
      <c r="L58" s="110" t="s">
        <v>216</v>
      </c>
      <c r="M58" s="110" t="s">
        <v>241</v>
      </c>
      <c r="N58" s="206" t="s">
        <v>242</v>
      </c>
      <c r="O58" s="110">
        <v>15</v>
      </c>
      <c r="P58" s="110" t="s">
        <v>131</v>
      </c>
      <c r="Q58" s="89">
        <f>+L51/O58</f>
        <v>133333.33333333334</v>
      </c>
    </row>
    <row r="59" spans="1:17" x14ac:dyDescent="0.35">
      <c r="A59" s="108"/>
      <c r="B59" s="108"/>
      <c r="C59" s="108"/>
      <c r="D59" s="108"/>
      <c r="E59" s="108"/>
      <c r="F59" s="108"/>
      <c r="G59" s="108"/>
      <c r="H59" s="108"/>
      <c r="I59" s="108"/>
      <c r="K59" s="110" t="s">
        <v>235</v>
      </c>
      <c r="L59" s="165">
        <f>+L53</f>
        <v>2000000</v>
      </c>
      <c r="M59" s="165">
        <f>+Q58/2</f>
        <v>66666.666666666672</v>
      </c>
      <c r="N59" s="175">
        <f>+L59-M59</f>
        <v>1933333.3333333333</v>
      </c>
      <c r="O59" s="164" t="s">
        <v>245</v>
      </c>
    </row>
    <row r="60" spans="1:17" x14ac:dyDescent="0.35">
      <c r="A60" s="108"/>
      <c r="B60" s="108"/>
      <c r="C60" s="108"/>
      <c r="D60" s="108"/>
      <c r="E60" s="108"/>
      <c r="F60" s="108"/>
      <c r="G60" s="108"/>
      <c r="H60" s="108"/>
      <c r="I60" s="108"/>
      <c r="K60" s="164" t="s">
        <v>236</v>
      </c>
      <c r="L60" s="179">
        <f>+L59</f>
        <v>2000000</v>
      </c>
      <c r="M60" s="204">
        <f>+M59+Q58</f>
        <v>200000</v>
      </c>
      <c r="N60" s="176">
        <f>+L60-M60</f>
        <v>1800000</v>
      </c>
    </row>
    <row r="61" spans="1:17" x14ac:dyDescent="0.35">
      <c r="A61" s="108"/>
      <c r="B61" s="108"/>
      <c r="C61" s="108"/>
      <c r="D61" s="108"/>
      <c r="E61" s="108"/>
      <c r="F61" s="108"/>
      <c r="G61" s="108"/>
      <c r="H61" s="108"/>
      <c r="I61" s="108"/>
      <c r="K61" s="164" t="s">
        <v>237</v>
      </c>
      <c r="L61" s="179">
        <f>+L60</f>
        <v>2000000</v>
      </c>
      <c r="M61" s="179">
        <f>+M60+Q58</f>
        <v>333333.33333333337</v>
      </c>
      <c r="N61" s="176">
        <f>+L61-M61</f>
        <v>1666666.6666666665</v>
      </c>
    </row>
    <row r="62" spans="1:17" x14ac:dyDescent="0.35">
      <c r="A62" s="108"/>
      <c r="B62" s="108"/>
      <c r="C62" s="108"/>
      <c r="D62" s="108"/>
      <c r="E62" s="108"/>
      <c r="F62" s="108"/>
      <c r="G62" s="108"/>
      <c r="H62" s="108"/>
      <c r="I62" s="108"/>
      <c r="K62" s="164" t="s">
        <v>238</v>
      </c>
      <c r="L62" s="179">
        <f>+L61</f>
        <v>2000000</v>
      </c>
      <c r="M62" s="179">
        <f>+M61+Q58</f>
        <v>466666.66666666674</v>
      </c>
      <c r="N62" s="176">
        <f>+L62-M62</f>
        <v>1533333.3333333333</v>
      </c>
    </row>
    <row r="63" spans="1:17" x14ac:dyDescent="0.35">
      <c r="A63" s="108"/>
      <c r="B63" s="108"/>
      <c r="C63" s="108"/>
      <c r="D63" s="108"/>
      <c r="E63" s="108"/>
      <c r="F63" s="108"/>
      <c r="G63" s="108"/>
      <c r="H63" s="108"/>
      <c r="I63" s="108"/>
    </row>
    <row r="64" spans="1:17" x14ac:dyDescent="0.35">
      <c r="A64" s="108"/>
      <c r="B64" s="108"/>
      <c r="C64" s="108"/>
      <c r="D64" s="108"/>
      <c r="E64" s="108"/>
      <c r="F64" s="108"/>
      <c r="G64" s="108"/>
      <c r="H64" s="108"/>
      <c r="I64" s="108"/>
      <c r="M64" s="182" t="s">
        <v>246</v>
      </c>
      <c r="N64" s="182" t="s">
        <v>247</v>
      </c>
      <c r="O64" s="207">
        <v>0.3</v>
      </c>
    </row>
    <row r="65" spans="1:32" x14ac:dyDescent="0.35">
      <c r="A65" s="108"/>
      <c r="B65" s="108"/>
      <c r="C65" s="108"/>
      <c r="D65" s="108"/>
      <c r="E65" s="108"/>
      <c r="F65" s="108"/>
      <c r="G65" s="108"/>
      <c r="H65" s="108"/>
      <c r="I65" s="108"/>
      <c r="K65" s="164" t="s">
        <v>236</v>
      </c>
      <c r="M65" s="204">
        <f>+N60-N54</f>
        <v>550000</v>
      </c>
      <c r="N65" s="204">
        <f>+M65*$O$64</f>
        <v>165000</v>
      </c>
    </row>
    <row r="66" spans="1:32" x14ac:dyDescent="0.35">
      <c r="A66" s="108"/>
      <c r="B66" s="108"/>
      <c r="C66" s="108"/>
      <c r="D66" s="108"/>
      <c r="E66" s="108"/>
      <c r="F66" s="108"/>
      <c r="G66" s="108"/>
      <c r="H66" s="108"/>
      <c r="I66" s="108"/>
      <c r="K66" s="164" t="s">
        <v>237</v>
      </c>
      <c r="M66" s="204">
        <f>+N61-N55</f>
        <v>916666.66666666651</v>
      </c>
      <c r="N66" s="204">
        <f>+M66*$O$64</f>
        <v>274999.99999999994</v>
      </c>
    </row>
    <row r="67" spans="1:32" x14ac:dyDescent="0.35">
      <c r="A67" s="108"/>
      <c r="B67" s="108"/>
      <c r="C67" s="108"/>
      <c r="D67" s="108"/>
      <c r="E67" s="108"/>
      <c r="F67" s="108"/>
      <c r="G67" s="108"/>
      <c r="H67" s="108"/>
      <c r="I67" s="108"/>
      <c r="K67" s="164" t="s">
        <v>238</v>
      </c>
      <c r="M67" s="204">
        <f>+N62-N56</f>
        <v>1283333.3333333333</v>
      </c>
      <c r="N67" s="204">
        <f>+M67*$O$64</f>
        <v>384999.99999999994</v>
      </c>
    </row>
    <row r="68" spans="1:32" x14ac:dyDescent="0.35">
      <c r="A68" s="108"/>
      <c r="B68" s="108"/>
      <c r="C68" s="108"/>
      <c r="D68" s="108"/>
      <c r="E68" s="108"/>
      <c r="F68" s="108"/>
      <c r="G68" s="108"/>
      <c r="H68" s="108"/>
      <c r="I68" s="108"/>
    </row>
    <row r="69" spans="1:32" x14ac:dyDescent="0.35">
      <c r="A69" s="108"/>
      <c r="B69" s="108"/>
      <c r="C69" s="108"/>
      <c r="D69" s="108"/>
      <c r="E69" s="108"/>
      <c r="F69" s="108"/>
      <c r="G69" s="108"/>
      <c r="H69" s="108"/>
      <c r="I69" s="108"/>
    </row>
    <row r="70" spans="1:32" x14ac:dyDescent="0.35">
      <c r="A70" s="108"/>
      <c r="B70" s="108"/>
      <c r="C70" s="108"/>
      <c r="D70" s="108"/>
      <c r="E70" s="108"/>
      <c r="F70" s="108"/>
      <c r="G70" s="108"/>
      <c r="H70" s="108"/>
      <c r="I70" s="108"/>
      <c r="L70" s="199" t="s">
        <v>198</v>
      </c>
      <c r="M70" s="199"/>
      <c r="N70" s="199" t="s">
        <v>199</v>
      </c>
      <c r="O70" s="199"/>
      <c r="P70" s="199" t="s">
        <v>200</v>
      </c>
      <c r="Q70" s="199"/>
    </row>
    <row r="71" spans="1:32" x14ac:dyDescent="0.35">
      <c r="A71" s="108"/>
      <c r="B71" s="108"/>
      <c r="C71" s="108"/>
      <c r="D71" s="108"/>
      <c r="E71" s="108"/>
      <c r="F71" s="108"/>
      <c r="G71" s="108"/>
      <c r="H71" s="108"/>
      <c r="I71" s="108"/>
      <c r="K71" s="117"/>
      <c r="L71" s="109" t="s">
        <v>180</v>
      </c>
      <c r="M71" s="109" t="s">
        <v>181</v>
      </c>
      <c r="N71" s="200" t="s">
        <v>180</v>
      </c>
      <c r="O71" s="200" t="s">
        <v>181</v>
      </c>
      <c r="P71" s="109" t="s">
        <v>180</v>
      </c>
      <c r="Q71" s="109" t="s">
        <v>181</v>
      </c>
    </row>
    <row r="72" spans="1:32" x14ac:dyDescent="0.35">
      <c r="A72" s="108"/>
      <c r="B72" s="108"/>
      <c r="C72" s="108"/>
      <c r="D72" s="108"/>
      <c r="E72" s="108"/>
      <c r="F72" s="108"/>
      <c r="G72" s="108"/>
      <c r="H72" s="108"/>
      <c r="I72" s="108"/>
      <c r="L72" s="111"/>
    </row>
    <row r="73" spans="1:32" x14ac:dyDescent="0.35">
      <c r="A73" s="108"/>
      <c r="B73" s="108"/>
      <c r="C73" s="108"/>
      <c r="D73" s="108"/>
      <c r="E73" s="108"/>
      <c r="F73" s="108"/>
      <c r="G73" s="108"/>
      <c r="H73" s="108"/>
      <c r="I73" s="108"/>
      <c r="J73" s="115" t="s">
        <v>206</v>
      </c>
      <c r="K73" s="115" t="s">
        <v>209</v>
      </c>
      <c r="L73" s="115"/>
      <c r="M73" s="116">
        <f>+L83</f>
        <v>3000000</v>
      </c>
      <c r="N73" s="116"/>
      <c r="O73" s="116">
        <f>+L83</f>
        <v>3000000</v>
      </c>
      <c r="P73" s="116"/>
      <c r="Q73" s="116">
        <f>+L83</f>
        <v>3000000</v>
      </c>
    </row>
    <row r="74" spans="1:32" x14ac:dyDescent="0.35">
      <c r="A74" s="108"/>
      <c r="B74" s="108"/>
      <c r="C74" s="108"/>
      <c r="D74" s="108"/>
      <c r="E74" s="108"/>
      <c r="F74" s="108"/>
      <c r="G74" s="108"/>
      <c r="H74" s="108"/>
      <c r="I74" s="108"/>
      <c r="J74" s="115" t="s">
        <v>207</v>
      </c>
      <c r="K74" s="115" t="s">
        <v>210</v>
      </c>
      <c r="L74" s="187">
        <f>+M88</f>
        <v>1050000</v>
      </c>
      <c r="M74" s="116"/>
      <c r="N74" s="116">
        <f>+M87</f>
        <v>750000</v>
      </c>
      <c r="O74" s="116"/>
      <c r="P74" s="116">
        <f>+M86</f>
        <v>450000</v>
      </c>
      <c r="Q74" s="116"/>
      <c r="T74" s="80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</row>
    <row r="75" spans="1:32" x14ac:dyDescent="0.35">
      <c r="A75" s="108"/>
      <c r="B75" s="108"/>
      <c r="C75" s="108"/>
      <c r="D75" s="108"/>
      <c r="E75" s="108"/>
      <c r="F75" s="108"/>
      <c r="G75" s="108"/>
      <c r="H75" s="108"/>
      <c r="I75" s="108"/>
      <c r="J75" s="115" t="s">
        <v>243</v>
      </c>
      <c r="K75" s="115" t="s">
        <v>74</v>
      </c>
      <c r="L75" s="184">
        <f>+N75-O76</f>
        <v>2250000</v>
      </c>
      <c r="M75" s="184"/>
      <c r="N75" s="184">
        <f>+P75</f>
        <v>2550000</v>
      </c>
      <c r="O75" s="184"/>
      <c r="P75" s="184">
        <f>+Q73-P74</f>
        <v>2550000</v>
      </c>
      <c r="Q75" s="184"/>
    </row>
    <row r="76" spans="1:32" x14ac:dyDescent="0.35">
      <c r="A76" s="108"/>
      <c r="B76" s="108"/>
      <c r="C76" s="108"/>
      <c r="D76" s="108"/>
      <c r="E76" s="108"/>
      <c r="F76" s="108"/>
      <c r="G76" s="108"/>
      <c r="H76" s="108"/>
      <c r="I76" s="108"/>
      <c r="J76" s="115" t="s">
        <v>211</v>
      </c>
      <c r="K76" s="115" t="s">
        <v>75</v>
      </c>
      <c r="L76" s="185"/>
      <c r="M76" s="185">
        <f>+L74+L75-M73</f>
        <v>300000</v>
      </c>
      <c r="N76" s="186"/>
      <c r="O76" s="185">
        <f>+N74+N75-O73</f>
        <v>300000</v>
      </c>
      <c r="P76" s="185"/>
      <c r="Q76" s="186"/>
    </row>
    <row r="77" spans="1:32" x14ac:dyDescent="0.35">
      <c r="A77" s="108"/>
      <c r="B77" s="108"/>
      <c r="C77" s="108"/>
      <c r="D77" s="108"/>
      <c r="E77" s="108"/>
      <c r="F77" s="108"/>
      <c r="G77" s="108"/>
      <c r="H77" s="108"/>
      <c r="I77" s="108"/>
      <c r="K77" s="113"/>
      <c r="L77" s="114"/>
      <c r="M77" s="113"/>
      <c r="N77" s="113"/>
      <c r="O77" s="113"/>
      <c r="P77" s="113"/>
      <c r="Q77" s="113"/>
      <c r="R77" s="123"/>
    </row>
    <row r="78" spans="1:32" x14ac:dyDescent="0.35">
      <c r="A78" s="108"/>
      <c r="B78" s="108"/>
      <c r="C78" s="108"/>
      <c r="D78" s="108"/>
      <c r="E78" s="108"/>
      <c r="F78" s="108"/>
      <c r="G78" s="108"/>
      <c r="H78" s="108"/>
      <c r="I78" s="108"/>
      <c r="K78" s="118"/>
      <c r="L78" s="97">
        <f>SUM(L72:L77)</f>
        <v>3300000</v>
      </c>
      <c r="M78" s="97">
        <f t="shared" ref="M78:Q78" si="21">SUM(M72:M77)</f>
        <v>3300000</v>
      </c>
      <c r="N78" s="97">
        <f t="shared" si="21"/>
        <v>3300000</v>
      </c>
      <c r="O78" s="97">
        <f t="shared" si="21"/>
        <v>3300000</v>
      </c>
      <c r="P78" s="97">
        <f t="shared" si="21"/>
        <v>3000000</v>
      </c>
      <c r="Q78" s="97">
        <f t="shared" si="21"/>
        <v>3000000</v>
      </c>
      <c r="R78" s="123"/>
    </row>
    <row r="79" spans="1:32" x14ac:dyDescent="0.35">
      <c r="A79" s="108"/>
      <c r="B79" s="108"/>
      <c r="C79" s="108"/>
      <c r="D79" s="108"/>
      <c r="E79" s="108"/>
      <c r="F79" s="108"/>
      <c r="G79" s="108"/>
      <c r="H79" s="108"/>
      <c r="I79" s="108"/>
      <c r="K79" s="113"/>
      <c r="L79" s="114"/>
      <c r="M79" s="113"/>
      <c r="N79" s="113"/>
      <c r="O79" s="113"/>
      <c r="P79" s="113"/>
      <c r="Q79" s="113"/>
      <c r="R79" s="123"/>
    </row>
    <row r="80" spans="1:32" x14ac:dyDescent="0.35">
      <c r="A80" s="108"/>
      <c r="B80" s="108"/>
      <c r="C80" s="108"/>
      <c r="D80" s="108"/>
      <c r="E80" s="108"/>
      <c r="F80" s="108"/>
      <c r="G80" s="108"/>
      <c r="H80" s="108"/>
      <c r="I80" s="108"/>
      <c r="K80" s="110" t="s">
        <v>213</v>
      </c>
      <c r="L80" s="114"/>
      <c r="M80" s="113"/>
      <c r="N80" s="113"/>
      <c r="O80" s="113"/>
      <c r="P80" s="113"/>
      <c r="Q80" s="113"/>
      <c r="R80" s="123"/>
    </row>
    <row r="81" spans="1:18" x14ac:dyDescent="0.35">
      <c r="A81" s="108"/>
      <c r="B81" s="108"/>
      <c r="C81" s="108"/>
      <c r="D81" s="108"/>
      <c r="E81" s="108"/>
      <c r="F81" s="108"/>
      <c r="G81" s="108"/>
      <c r="H81" s="108"/>
      <c r="I81" s="108"/>
      <c r="L81" s="114"/>
      <c r="M81" s="113"/>
      <c r="N81" s="113"/>
      <c r="O81" s="113"/>
      <c r="P81" s="113"/>
      <c r="Q81" s="113"/>
      <c r="R81" s="123"/>
    </row>
    <row r="82" spans="1:18" x14ac:dyDescent="0.35">
      <c r="A82" s="108"/>
      <c r="B82" s="108"/>
      <c r="C82" s="108"/>
      <c r="D82" s="108"/>
      <c r="E82" s="108"/>
      <c r="F82" s="108"/>
      <c r="G82" s="108"/>
      <c r="H82" s="108"/>
      <c r="I82" s="108"/>
      <c r="K82" s="110" t="s">
        <v>234</v>
      </c>
      <c r="L82" s="178">
        <v>44348</v>
      </c>
      <c r="N82" s="113"/>
      <c r="O82" s="113"/>
      <c r="P82" s="113"/>
      <c r="Q82" s="113"/>
      <c r="R82" s="123"/>
    </row>
    <row r="83" spans="1:18" x14ac:dyDescent="0.35">
      <c r="A83" s="108"/>
      <c r="B83" s="108"/>
      <c r="C83" s="108"/>
      <c r="D83" s="108"/>
      <c r="E83" s="108"/>
      <c r="F83" s="108"/>
      <c r="G83" s="108"/>
      <c r="H83" s="108"/>
      <c r="I83" s="108"/>
      <c r="K83" s="110" t="s">
        <v>216</v>
      </c>
      <c r="L83" s="165">
        <v>3000000</v>
      </c>
      <c r="M83" s="165">
        <f>+L83/10</f>
        <v>300000</v>
      </c>
      <c r="N83" s="113"/>
      <c r="O83" s="113"/>
      <c r="P83" s="113"/>
      <c r="Q83" s="113"/>
      <c r="R83" s="123"/>
    </row>
    <row r="84" spans="1:18" x14ac:dyDescent="0.35">
      <c r="A84" s="108"/>
      <c r="B84" s="108"/>
      <c r="C84" s="108"/>
      <c r="D84" s="108"/>
      <c r="E84" s="108"/>
      <c r="F84" s="108"/>
      <c r="G84" s="108"/>
      <c r="H84" s="108"/>
      <c r="I84" s="108"/>
      <c r="L84" s="110" t="s">
        <v>216</v>
      </c>
      <c r="M84" s="180" t="s">
        <v>239</v>
      </c>
      <c r="N84" s="113"/>
      <c r="O84" s="113"/>
      <c r="P84" s="113"/>
      <c r="Q84" s="113"/>
      <c r="R84" s="123"/>
    </row>
    <row r="85" spans="1:18" x14ac:dyDescent="0.35">
      <c r="A85" s="108"/>
      <c r="B85" s="108"/>
      <c r="C85" s="108"/>
      <c r="D85" s="108"/>
      <c r="E85" s="108"/>
      <c r="F85" s="108"/>
      <c r="G85" s="108"/>
      <c r="H85" s="108"/>
      <c r="I85" s="108"/>
      <c r="K85" s="208" t="s">
        <v>235</v>
      </c>
      <c r="L85" s="209">
        <f>+L83</f>
        <v>3000000</v>
      </c>
      <c r="M85" s="209">
        <f>+M83/2</f>
        <v>150000</v>
      </c>
      <c r="N85" s="113"/>
      <c r="O85" s="113"/>
      <c r="P85" s="113"/>
      <c r="Q85" s="113"/>
      <c r="R85" s="123"/>
    </row>
    <row r="86" spans="1:18" x14ac:dyDescent="0.35">
      <c r="A86" s="108"/>
      <c r="B86" s="108"/>
      <c r="C86" s="108"/>
      <c r="D86" s="108"/>
      <c r="E86" s="108"/>
      <c r="F86" s="108"/>
      <c r="G86" s="108"/>
      <c r="H86" s="108"/>
      <c r="I86" s="108"/>
      <c r="K86" s="210" t="s">
        <v>236</v>
      </c>
      <c r="L86" s="183">
        <f>+L85</f>
        <v>3000000</v>
      </c>
      <c r="M86" s="183">
        <f>+M85+M83</f>
        <v>450000</v>
      </c>
      <c r="N86" s="113"/>
      <c r="O86" s="113"/>
      <c r="P86" s="113"/>
      <c r="Q86" s="113"/>
      <c r="R86" s="123"/>
    </row>
    <row r="87" spans="1:18" x14ac:dyDescent="0.35">
      <c r="A87" s="108"/>
      <c r="B87" s="108"/>
      <c r="C87" s="108"/>
      <c r="D87" s="108"/>
      <c r="E87" s="108"/>
      <c r="F87" s="108"/>
      <c r="G87" s="108"/>
      <c r="H87" s="108"/>
      <c r="I87" s="108"/>
      <c r="K87" s="210" t="s">
        <v>237</v>
      </c>
      <c r="L87" s="183">
        <f>+L86</f>
        <v>3000000</v>
      </c>
      <c r="M87" s="183">
        <f>+M83+M86</f>
        <v>750000</v>
      </c>
      <c r="N87" s="113"/>
      <c r="O87" s="113"/>
      <c r="P87" s="113"/>
      <c r="Q87" s="113"/>
      <c r="R87" s="123"/>
    </row>
    <row r="88" spans="1:18" x14ac:dyDescent="0.35">
      <c r="A88" s="108"/>
      <c r="B88" s="108"/>
      <c r="C88" s="108"/>
      <c r="D88" s="108"/>
      <c r="E88" s="108"/>
      <c r="F88" s="108"/>
      <c r="G88" s="108"/>
      <c r="H88" s="108"/>
      <c r="I88" s="108"/>
      <c r="K88" s="210" t="s">
        <v>238</v>
      </c>
      <c r="L88" s="183">
        <f>+L87</f>
        <v>3000000</v>
      </c>
      <c r="M88" s="183">
        <f>+M87+M83</f>
        <v>1050000</v>
      </c>
      <c r="N88" s="113"/>
      <c r="O88" s="113"/>
      <c r="P88" s="113"/>
      <c r="Q88" s="113"/>
      <c r="R88" s="123"/>
    </row>
    <row r="89" spans="1:18" x14ac:dyDescent="0.35">
      <c r="A89" s="108"/>
      <c r="B89" s="108"/>
      <c r="C89" s="108"/>
      <c r="D89" s="108"/>
      <c r="E89" s="108"/>
      <c r="F89" s="108"/>
      <c r="G89" s="108"/>
      <c r="H89" s="108"/>
      <c r="I89" s="108"/>
      <c r="L89" s="114"/>
      <c r="M89" s="113"/>
      <c r="N89" s="113"/>
      <c r="O89" s="113"/>
      <c r="P89" s="113"/>
      <c r="Q89" s="113"/>
      <c r="R89" s="123"/>
    </row>
    <row r="90" spans="1:18" x14ac:dyDescent="0.35">
      <c r="A90" s="108"/>
      <c r="B90" s="108"/>
      <c r="C90" s="108"/>
      <c r="D90" s="108"/>
      <c r="E90" s="108"/>
      <c r="F90" s="108"/>
      <c r="G90" s="108"/>
      <c r="H90" s="108"/>
      <c r="I90" s="108"/>
      <c r="L90" s="114"/>
      <c r="M90" s="113"/>
      <c r="N90" s="113"/>
      <c r="O90" s="113"/>
      <c r="P90" s="113"/>
      <c r="Q90" s="113"/>
      <c r="R90" s="123"/>
    </row>
    <row r="91" spans="1:18" x14ac:dyDescent="0.35">
      <c r="A91" s="108"/>
      <c r="B91" s="108"/>
      <c r="C91" s="108"/>
      <c r="D91" s="108"/>
      <c r="E91" s="108"/>
      <c r="F91" s="108"/>
      <c r="G91" s="108"/>
      <c r="H91" s="108"/>
      <c r="I91" s="108"/>
      <c r="K91" s="113"/>
      <c r="L91" s="114"/>
      <c r="M91" s="113"/>
      <c r="N91" s="113"/>
      <c r="O91" s="113"/>
      <c r="P91" s="113"/>
      <c r="Q91" s="113"/>
      <c r="R91" s="123"/>
    </row>
    <row r="92" spans="1:18" x14ac:dyDescent="0.35">
      <c r="A92" s="108"/>
      <c r="B92" s="108"/>
      <c r="C92" s="108"/>
      <c r="D92" s="108"/>
      <c r="E92" s="108"/>
      <c r="F92" s="108"/>
      <c r="G92" s="108"/>
      <c r="H92" s="108"/>
      <c r="I92" s="108"/>
      <c r="K92" s="113"/>
      <c r="L92" s="113"/>
      <c r="M92" s="114"/>
      <c r="N92" s="114"/>
      <c r="O92" s="114"/>
      <c r="P92" s="114"/>
      <c r="Q92" s="114"/>
    </row>
    <row r="93" spans="1:18" x14ac:dyDescent="0.35">
      <c r="A93" s="108"/>
      <c r="B93" s="108"/>
      <c r="C93" s="108"/>
      <c r="D93" s="108"/>
      <c r="E93" s="108"/>
      <c r="F93" s="108"/>
      <c r="G93" s="108"/>
      <c r="H93" s="108"/>
      <c r="I93" s="108"/>
      <c r="M93" s="111"/>
      <c r="N93" s="111"/>
      <c r="O93" s="111"/>
      <c r="P93" s="111"/>
      <c r="Q93" s="111"/>
    </row>
    <row r="94" spans="1:18" x14ac:dyDescent="0.35">
      <c r="A94" s="108"/>
      <c r="B94" s="108"/>
      <c r="C94" s="108"/>
      <c r="D94" s="108"/>
      <c r="E94" s="108"/>
      <c r="F94" s="108"/>
      <c r="G94" s="108"/>
      <c r="H94" s="108"/>
      <c r="I94" s="108"/>
      <c r="J94" s="164"/>
      <c r="M94" s="111"/>
      <c r="N94" s="111"/>
      <c r="O94" s="111"/>
      <c r="P94" s="111"/>
      <c r="Q94" s="111"/>
    </row>
    <row r="95" spans="1:18" x14ac:dyDescent="0.35">
      <c r="A95" s="108"/>
      <c r="B95" s="108"/>
      <c r="C95" s="108"/>
      <c r="D95" s="108"/>
      <c r="E95" s="108"/>
      <c r="F95" s="108"/>
      <c r="G95" s="108"/>
      <c r="H95" s="108"/>
      <c r="I95" s="108"/>
      <c r="M95" s="111"/>
      <c r="N95" s="111"/>
      <c r="O95" s="111"/>
      <c r="P95" s="111"/>
      <c r="Q95" s="111"/>
    </row>
    <row r="96" spans="1:18" x14ac:dyDescent="0.35">
      <c r="A96" s="108"/>
      <c r="B96" s="108"/>
      <c r="C96" s="108"/>
      <c r="D96" s="108"/>
      <c r="E96" s="108"/>
      <c r="F96" s="108"/>
      <c r="G96" s="108"/>
      <c r="H96" s="108"/>
      <c r="I96" s="108"/>
      <c r="M96" s="111"/>
      <c r="N96" s="111"/>
      <c r="O96" s="111"/>
      <c r="P96" s="111"/>
      <c r="Q96" s="111"/>
    </row>
    <row r="97" spans="1:34" x14ac:dyDescent="0.35">
      <c r="A97" s="108"/>
      <c r="B97" s="108"/>
      <c r="C97" s="108"/>
      <c r="D97" s="108"/>
      <c r="E97" s="108"/>
      <c r="F97" s="108"/>
      <c r="G97" s="108"/>
      <c r="H97" s="108"/>
      <c r="I97" s="108"/>
      <c r="M97" s="111"/>
      <c r="N97" s="111"/>
      <c r="O97" s="111"/>
      <c r="P97" s="111"/>
      <c r="Q97" s="111"/>
    </row>
    <row r="98" spans="1:34" x14ac:dyDescent="0.35">
      <c r="A98" s="108"/>
      <c r="B98" s="108"/>
      <c r="C98" s="108"/>
      <c r="D98" s="108"/>
      <c r="E98" s="108"/>
      <c r="F98" s="108"/>
      <c r="G98" s="108"/>
      <c r="H98" s="108"/>
      <c r="I98" s="108"/>
      <c r="M98" s="111"/>
      <c r="N98" s="111"/>
      <c r="O98" s="111"/>
      <c r="P98" s="111"/>
      <c r="Q98" s="111"/>
      <c r="AG98" s="80"/>
    </row>
    <row r="99" spans="1:34" x14ac:dyDescent="0.35">
      <c r="A99" s="108"/>
      <c r="B99" s="108"/>
      <c r="C99" s="108"/>
      <c r="D99" s="108"/>
      <c r="E99" s="108"/>
      <c r="F99" s="108"/>
      <c r="G99" s="108"/>
      <c r="H99" s="108"/>
      <c r="I99" s="108"/>
      <c r="M99" s="111"/>
      <c r="N99" s="111"/>
      <c r="O99" s="111"/>
      <c r="P99" s="111"/>
      <c r="Q99" s="111"/>
      <c r="AH99" s="80"/>
    </row>
    <row r="100" spans="1:34" s="80" customFormat="1" x14ac:dyDescent="0.35">
      <c r="A100" s="108"/>
      <c r="B100" s="108"/>
      <c r="C100" s="108"/>
      <c r="D100" s="108"/>
      <c r="E100" s="108"/>
      <c r="F100" s="108"/>
      <c r="G100" s="108"/>
      <c r="H100" s="108"/>
      <c r="I100" s="108"/>
      <c r="J100" s="110"/>
      <c r="K100" s="110"/>
      <c r="L100" s="110"/>
      <c r="M100" s="111"/>
      <c r="N100" s="111"/>
      <c r="O100" s="111"/>
      <c r="P100" s="111"/>
      <c r="Q100" s="111"/>
      <c r="R100" s="122"/>
      <c r="S100" s="78"/>
      <c r="T100" s="78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8"/>
      <c r="AH100" s="78"/>
    </row>
    <row r="101" spans="1:34" x14ac:dyDescent="0.35">
      <c r="A101" s="108"/>
      <c r="B101" s="108"/>
      <c r="C101" s="108"/>
      <c r="D101" s="108"/>
      <c r="E101" s="108"/>
      <c r="F101" s="108"/>
      <c r="G101" s="108"/>
      <c r="H101" s="108"/>
      <c r="I101" s="108"/>
      <c r="M101" s="111"/>
      <c r="N101" s="111"/>
      <c r="O101" s="111"/>
      <c r="P101" s="111"/>
      <c r="Q101" s="111"/>
      <c r="S101" s="80"/>
    </row>
    <row r="102" spans="1:34" x14ac:dyDescent="0.35">
      <c r="A102" s="108"/>
      <c r="B102" s="108"/>
      <c r="C102" s="108"/>
      <c r="D102" s="108"/>
      <c r="E102" s="108"/>
      <c r="F102" s="108"/>
      <c r="G102" s="108"/>
      <c r="H102" s="108"/>
      <c r="I102" s="108"/>
      <c r="M102" s="111"/>
      <c r="N102" s="111"/>
      <c r="O102" s="111"/>
      <c r="P102" s="111"/>
      <c r="Q102" s="111"/>
    </row>
    <row r="103" spans="1:34" x14ac:dyDescent="0.35">
      <c r="A103" s="108"/>
      <c r="B103" s="108"/>
      <c r="C103" s="108"/>
      <c r="D103" s="108"/>
      <c r="E103" s="108"/>
      <c r="F103" s="108"/>
      <c r="G103" s="108"/>
      <c r="H103" s="108"/>
      <c r="I103" s="108"/>
      <c r="M103" s="111"/>
      <c r="N103" s="111"/>
      <c r="O103" s="111"/>
      <c r="P103" s="111"/>
      <c r="Q103" s="111"/>
    </row>
    <row r="104" spans="1:34" x14ac:dyDescent="0.35">
      <c r="A104" s="108"/>
      <c r="B104" s="108"/>
      <c r="C104" s="108"/>
      <c r="D104" s="108"/>
      <c r="E104" s="108"/>
      <c r="F104" s="108"/>
      <c r="G104" s="108"/>
      <c r="H104" s="108"/>
      <c r="I104" s="108"/>
      <c r="M104" s="111"/>
      <c r="N104" s="111"/>
      <c r="O104" s="111"/>
      <c r="P104" s="111"/>
      <c r="Q104" s="111"/>
    </row>
    <row r="105" spans="1:34" x14ac:dyDescent="0.35">
      <c r="A105" s="108"/>
      <c r="B105" s="108"/>
      <c r="C105" s="108"/>
      <c r="D105" s="108"/>
      <c r="E105" s="108"/>
      <c r="F105" s="108"/>
      <c r="G105" s="108"/>
      <c r="H105" s="108"/>
      <c r="I105" s="108"/>
      <c r="M105" s="111"/>
      <c r="N105" s="111"/>
      <c r="O105" s="111"/>
      <c r="P105" s="111"/>
      <c r="Q105" s="111"/>
    </row>
    <row r="106" spans="1:34" x14ac:dyDescent="0.35">
      <c r="A106" s="108"/>
      <c r="B106" s="108"/>
      <c r="C106" s="108"/>
      <c r="D106" s="108"/>
      <c r="E106" s="108"/>
      <c r="F106" s="108"/>
      <c r="G106" s="108"/>
      <c r="H106" s="108"/>
      <c r="I106" s="108"/>
      <c r="M106" s="111"/>
      <c r="N106" s="111"/>
      <c r="O106" s="111"/>
      <c r="P106" s="111"/>
      <c r="Q106" s="111"/>
    </row>
    <row r="107" spans="1:34" x14ac:dyDescent="0.35">
      <c r="A107" s="108"/>
      <c r="B107" s="108"/>
      <c r="C107" s="108"/>
      <c r="D107" s="108"/>
      <c r="E107" s="108"/>
      <c r="F107" s="108"/>
      <c r="G107" s="108"/>
      <c r="H107" s="108"/>
      <c r="I107" s="108"/>
      <c r="M107" s="111"/>
      <c r="N107" s="111"/>
      <c r="O107" s="111"/>
      <c r="P107" s="111"/>
      <c r="Q107" s="111"/>
    </row>
    <row r="108" spans="1:34" x14ac:dyDescent="0.35">
      <c r="A108" s="108"/>
      <c r="B108" s="108"/>
      <c r="C108" s="108"/>
      <c r="D108" s="108"/>
      <c r="E108" s="108"/>
      <c r="F108" s="108"/>
      <c r="G108" s="108"/>
      <c r="H108" s="108"/>
      <c r="I108" s="108"/>
      <c r="M108" s="111"/>
      <c r="N108" s="111"/>
      <c r="O108" s="111"/>
      <c r="P108" s="111"/>
      <c r="Q108" s="111"/>
    </row>
    <row r="109" spans="1:34" x14ac:dyDescent="0.35">
      <c r="A109" s="108"/>
      <c r="B109" s="108"/>
      <c r="C109" s="108"/>
      <c r="D109" s="108"/>
      <c r="E109" s="108"/>
      <c r="F109" s="108"/>
      <c r="G109" s="108"/>
      <c r="H109" s="108"/>
      <c r="I109" s="108"/>
      <c r="M109" s="111"/>
      <c r="N109" s="111"/>
      <c r="O109" s="111"/>
      <c r="P109" s="111"/>
      <c r="Q109" s="111"/>
    </row>
    <row r="110" spans="1:34" x14ac:dyDescent="0.35">
      <c r="A110" s="108"/>
      <c r="B110" s="108"/>
      <c r="C110" s="108"/>
      <c r="D110" s="108"/>
      <c r="E110" s="108"/>
      <c r="F110" s="108"/>
      <c r="G110" s="108"/>
      <c r="H110" s="108"/>
      <c r="I110" s="108"/>
      <c r="M110" s="111"/>
      <c r="N110" s="111"/>
      <c r="O110" s="111"/>
      <c r="P110" s="111"/>
      <c r="Q110" s="111"/>
    </row>
    <row r="111" spans="1:34" x14ac:dyDescent="0.35">
      <c r="A111" s="108"/>
      <c r="B111" s="108"/>
      <c r="C111" s="108"/>
      <c r="D111" s="108"/>
      <c r="E111" s="108"/>
      <c r="F111" s="108"/>
      <c r="G111" s="108"/>
      <c r="H111" s="108"/>
      <c r="I111" s="108"/>
      <c r="M111" s="111"/>
      <c r="N111" s="111"/>
      <c r="O111" s="111"/>
      <c r="P111" s="111"/>
      <c r="Q111" s="111"/>
    </row>
    <row r="112" spans="1:34" x14ac:dyDescent="0.35">
      <c r="A112" s="108"/>
      <c r="B112" s="108"/>
      <c r="C112" s="108"/>
      <c r="D112" s="108"/>
      <c r="E112" s="108"/>
      <c r="F112" s="108"/>
      <c r="G112" s="108"/>
      <c r="H112" s="108"/>
      <c r="I112" s="108"/>
      <c r="M112" s="111"/>
      <c r="N112" s="111"/>
      <c r="O112" s="111"/>
      <c r="P112" s="111"/>
      <c r="Q112" s="111"/>
    </row>
    <row r="113" spans="1:17" x14ac:dyDescent="0.35">
      <c r="A113" s="108"/>
      <c r="B113" s="108"/>
      <c r="C113" s="108"/>
      <c r="D113" s="108"/>
      <c r="E113" s="108"/>
      <c r="F113" s="108"/>
      <c r="G113" s="108"/>
      <c r="H113" s="108"/>
      <c r="I113" s="108"/>
      <c r="M113" s="111"/>
      <c r="N113" s="111"/>
      <c r="O113" s="111"/>
      <c r="P113" s="111"/>
      <c r="Q113" s="111"/>
    </row>
    <row r="114" spans="1:17" x14ac:dyDescent="0.35">
      <c r="A114" s="108"/>
      <c r="B114" s="108"/>
      <c r="C114" s="108"/>
      <c r="D114" s="108"/>
      <c r="E114" s="108"/>
      <c r="F114" s="108"/>
      <c r="G114" s="108"/>
      <c r="H114" s="108"/>
      <c r="I114" s="108"/>
      <c r="M114" s="111"/>
      <c r="N114" s="111"/>
      <c r="O114" s="111"/>
      <c r="P114" s="111"/>
      <c r="Q114" s="111"/>
    </row>
    <row r="115" spans="1:17" x14ac:dyDescent="0.35">
      <c r="A115" s="108"/>
      <c r="B115" s="108"/>
      <c r="C115" s="108"/>
      <c r="D115" s="108"/>
      <c r="E115" s="108"/>
      <c r="F115" s="108"/>
      <c r="G115" s="108"/>
      <c r="H115" s="108"/>
      <c r="I115" s="108"/>
    </row>
    <row r="116" spans="1:17" x14ac:dyDescent="0.35">
      <c r="A116" s="108"/>
      <c r="B116" s="108"/>
      <c r="C116" s="108"/>
      <c r="D116" s="108"/>
      <c r="E116" s="108"/>
      <c r="F116" s="108"/>
      <c r="G116" s="108"/>
      <c r="H116" s="108"/>
      <c r="I116" s="108"/>
    </row>
    <row r="117" spans="1:17" x14ac:dyDescent="0.35">
      <c r="A117" s="108"/>
      <c r="B117" s="108"/>
      <c r="C117" s="108"/>
      <c r="D117" s="108"/>
      <c r="E117" s="108"/>
      <c r="F117" s="108"/>
      <c r="G117" s="108"/>
      <c r="H117" s="108"/>
      <c r="I117" s="108"/>
    </row>
    <row r="118" spans="1:17" x14ac:dyDescent="0.35">
      <c r="A118" s="108"/>
      <c r="B118" s="108"/>
      <c r="C118" s="108"/>
      <c r="D118" s="108"/>
      <c r="E118" s="108"/>
      <c r="F118" s="108"/>
      <c r="G118" s="108"/>
      <c r="H118" s="108"/>
      <c r="I118" s="108"/>
    </row>
    <row r="119" spans="1:17" x14ac:dyDescent="0.35">
      <c r="A119" s="108"/>
      <c r="B119" s="108"/>
      <c r="C119" s="108"/>
      <c r="D119" s="108"/>
      <c r="E119" s="108"/>
      <c r="F119" s="108"/>
      <c r="G119" s="108"/>
      <c r="H119" s="108"/>
      <c r="I119" s="108"/>
    </row>
    <row r="120" spans="1:17" x14ac:dyDescent="0.35">
      <c r="A120" s="108"/>
      <c r="B120" s="108"/>
      <c r="C120" s="108"/>
      <c r="D120" s="108"/>
      <c r="E120" s="108"/>
      <c r="F120" s="108"/>
      <c r="G120" s="108"/>
      <c r="H120" s="108"/>
      <c r="I120" s="108"/>
    </row>
    <row r="121" spans="1:17" x14ac:dyDescent="0.35">
      <c r="A121" s="108"/>
      <c r="B121" s="108"/>
      <c r="C121" s="108"/>
      <c r="D121" s="108"/>
      <c r="E121" s="108"/>
      <c r="F121" s="108"/>
      <c r="G121" s="108"/>
      <c r="H121" s="108"/>
      <c r="I121" s="108"/>
    </row>
    <row r="122" spans="1:17" x14ac:dyDescent="0.35">
      <c r="A122" s="108"/>
      <c r="B122" s="108"/>
      <c r="C122" s="108"/>
      <c r="D122" s="108"/>
      <c r="E122" s="108"/>
      <c r="F122" s="108"/>
      <c r="G122" s="108"/>
      <c r="H122" s="108"/>
      <c r="I122" s="108"/>
    </row>
    <row r="123" spans="1:17" x14ac:dyDescent="0.35">
      <c r="A123" s="108"/>
      <c r="B123" s="108"/>
      <c r="C123" s="108"/>
      <c r="D123" s="108"/>
      <c r="E123" s="108"/>
      <c r="F123" s="108"/>
      <c r="G123" s="108"/>
      <c r="H123" s="108"/>
      <c r="I123" s="108"/>
    </row>
    <row r="124" spans="1:17" x14ac:dyDescent="0.35">
      <c r="A124" s="108"/>
      <c r="B124" s="108"/>
      <c r="C124" s="108"/>
      <c r="D124" s="108"/>
      <c r="E124" s="108"/>
      <c r="F124" s="108"/>
      <c r="G124" s="108"/>
      <c r="H124" s="108"/>
      <c r="I124" s="108"/>
    </row>
    <row r="125" spans="1:17" x14ac:dyDescent="0.35">
      <c r="A125" s="108"/>
      <c r="B125" s="108"/>
      <c r="C125" s="108"/>
      <c r="D125" s="108"/>
      <c r="E125" s="108"/>
      <c r="F125" s="108"/>
      <c r="G125" s="108"/>
      <c r="H125" s="108"/>
      <c r="I125" s="108"/>
    </row>
    <row r="126" spans="1:17" x14ac:dyDescent="0.35">
      <c r="A126" s="108"/>
      <c r="B126" s="108"/>
      <c r="C126" s="108"/>
      <c r="D126" s="108"/>
      <c r="E126" s="108"/>
      <c r="F126" s="108"/>
      <c r="G126" s="108"/>
      <c r="H126" s="108"/>
      <c r="I126" s="108"/>
    </row>
    <row r="147" spans="11:17" x14ac:dyDescent="0.35">
      <c r="M147" s="111">
        <f>+L13-M13</f>
        <v>0</v>
      </c>
      <c r="N147" s="111"/>
      <c r="O147" s="111"/>
      <c r="P147" s="111"/>
      <c r="Q147" s="111"/>
    </row>
    <row r="149" spans="11:17" x14ac:dyDescent="0.35">
      <c r="K149" s="164"/>
      <c r="L149" s="164"/>
    </row>
  </sheetData>
  <mergeCells count="6">
    <mergeCell ref="L3:M3"/>
    <mergeCell ref="N3:O3"/>
    <mergeCell ref="P3:Q3"/>
    <mergeCell ref="L70:M70"/>
    <mergeCell ref="N70:O70"/>
    <mergeCell ref="P70:Q70"/>
  </mergeCells>
  <phoneticPr fontId="1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2863-5FF7-4A1F-8751-A1878DB8B31E}">
  <dimension ref="A1"/>
  <sheetViews>
    <sheetView workbookViewId="0">
      <selection activeCell="P22" sqref="P2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00F8-EE67-4E95-96C0-DC4B75C46985}">
  <dimension ref="A1:G39"/>
  <sheetViews>
    <sheetView zoomScale="78" zoomScaleNormal="78" workbookViewId="0">
      <selection activeCell="G20" sqref="G20:G23"/>
    </sheetView>
  </sheetViews>
  <sheetFormatPr baseColWidth="10" defaultRowHeight="18.75" x14ac:dyDescent="0.3"/>
  <cols>
    <col min="1" max="1" width="11.42578125" style="55"/>
    <col min="2" max="2" width="4.140625" style="55" bestFit="1" customWidth="1"/>
    <col min="3" max="3" width="14" style="55" bestFit="1" customWidth="1"/>
    <col min="4" max="4" width="14.7109375" style="55" customWidth="1"/>
    <col min="5" max="5" width="13.85546875" style="55" customWidth="1"/>
    <col min="6" max="16384" width="11.42578125" style="55"/>
  </cols>
  <sheetData>
    <row r="1" spans="1:7" x14ac:dyDescent="0.3">
      <c r="D1" s="58" t="s">
        <v>173</v>
      </c>
      <c r="E1" s="58" t="s">
        <v>172</v>
      </c>
    </row>
    <row r="2" spans="1:7" x14ac:dyDescent="0.3">
      <c r="A2" s="74" t="s">
        <v>196</v>
      </c>
      <c r="B2" s="74"/>
      <c r="C2" s="74"/>
      <c r="D2" s="56">
        <v>3600000</v>
      </c>
      <c r="E2" s="58" t="s">
        <v>197</v>
      </c>
      <c r="F2" s="57">
        <f>SUM(F8:F35)</f>
        <v>12</v>
      </c>
      <c r="G2" s="56">
        <f>+D2/F2</f>
        <v>300000</v>
      </c>
    </row>
    <row r="3" spans="1:7" x14ac:dyDescent="0.3">
      <c r="A3" s="76">
        <v>2022</v>
      </c>
      <c r="B3" s="76">
        <v>1</v>
      </c>
      <c r="C3" s="76" t="s">
        <v>184</v>
      </c>
      <c r="D3" s="76"/>
      <c r="E3" s="77">
        <f>+D2/36</f>
        <v>100000</v>
      </c>
    </row>
    <row r="4" spans="1:7" x14ac:dyDescent="0.3">
      <c r="A4" s="76">
        <v>2022</v>
      </c>
      <c r="B4" s="76">
        <f>+B3+1</f>
        <v>2</v>
      </c>
      <c r="C4" s="76" t="s">
        <v>185</v>
      </c>
      <c r="D4" s="76"/>
      <c r="E4" s="77">
        <f>+E3</f>
        <v>100000</v>
      </c>
    </row>
    <row r="5" spans="1:7" x14ac:dyDescent="0.3">
      <c r="A5" s="76">
        <v>2022</v>
      </c>
      <c r="B5" s="76">
        <f t="shared" ref="B5:B38" si="0">+B4+1</f>
        <v>3</v>
      </c>
      <c r="C5" s="76" t="s">
        <v>186</v>
      </c>
      <c r="D5" s="76"/>
      <c r="E5" s="77">
        <f t="shared" ref="E5:E38" si="1">+E4</f>
        <v>100000</v>
      </c>
    </row>
    <row r="6" spans="1:7" x14ac:dyDescent="0.3">
      <c r="A6" s="76">
        <v>2022</v>
      </c>
      <c r="B6" s="76">
        <f t="shared" si="0"/>
        <v>4</v>
      </c>
      <c r="C6" s="76" t="s">
        <v>187</v>
      </c>
      <c r="D6" s="76"/>
      <c r="E6" s="77">
        <f t="shared" si="1"/>
        <v>100000</v>
      </c>
    </row>
    <row r="7" spans="1:7" x14ac:dyDescent="0.3">
      <c r="A7" s="76">
        <v>2022</v>
      </c>
      <c r="B7" s="76">
        <f t="shared" si="0"/>
        <v>5</v>
      </c>
      <c r="C7" s="76" t="s">
        <v>188</v>
      </c>
      <c r="D7" s="76"/>
      <c r="E7" s="77">
        <f t="shared" si="1"/>
        <v>100000</v>
      </c>
    </row>
    <row r="8" spans="1:7" x14ac:dyDescent="0.3">
      <c r="A8" s="74">
        <v>2022</v>
      </c>
      <c r="B8" s="74">
        <f t="shared" si="0"/>
        <v>6</v>
      </c>
      <c r="C8" s="74" t="s">
        <v>189</v>
      </c>
      <c r="D8" s="74"/>
      <c r="E8" s="75">
        <f t="shared" si="1"/>
        <v>100000</v>
      </c>
      <c r="F8" s="55">
        <v>1</v>
      </c>
      <c r="G8" s="56">
        <f>+G2</f>
        <v>300000</v>
      </c>
    </row>
    <row r="9" spans="1:7" x14ac:dyDescent="0.3">
      <c r="A9" s="74">
        <v>2022</v>
      </c>
      <c r="B9" s="74">
        <f t="shared" si="0"/>
        <v>7</v>
      </c>
      <c r="C9" s="74" t="s">
        <v>190</v>
      </c>
      <c r="D9" s="74"/>
      <c r="E9" s="75">
        <f t="shared" si="1"/>
        <v>100000</v>
      </c>
      <c r="F9" s="55">
        <v>1</v>
      </c>
      <c r="G9" s="56">
        <f>+G8</f>
        <v>300000</v>
      </c>
    </row>
    <row r="10" spans="1:7" x14ac:dyDescent="0.3">
      <c r="A10" s="74">
        <v>2023</v>
      </c>
      <c r="B10" s="74">
        <f t="shared" si="0"/>
        <v>8</v>
      </c>
      <c r="C10" s="74" t="s">
        <v>191</v>
      </c>
      <c r="D10" s="74"/>
      <c r="E10" s="75">
        <f t="shared" si="1"/>
        <v>100000</v>
      </c>
      <c r="F10" s="55">
        <v>1</v>
      </c>
      <c r="G10" s="56">
        <f>+G9</f>
        <v>300000</v>
      </c>
    </row>
    <row r="11" spans="1:7" x14ac:dyDescent="0.3">
      <c r="A11" s="74">
        <v>2023</v>
      </c>
      <c r="B11" s="74">
        <f t="shared" si="0"/>
        <v>9</v>
      </c>
      <c r="C11" s="74" t="s">
        <v>192</v>
      </c>
      <c r="D11" s="74"/>
      <c r="E11" s="75">
        <f t="shared" si="1"/>
        <v>100000</v>
      </c>
      <c r="F11" s="55">
        <v>1</v>
      </c>
      <c r="G11" s="56">
        <f>+G10</f>
        <v>300000</v>
      </c>
    </row>
    <row r="12" spans="1:7" x14ac:dyDescent="0.3">
      <c r="A12" s="76">
        <v>2023</v>
      </c>
      <c r="B12" s="76">
        <f t="shared" si="0"/>
        <v>10</v>
      </c>
      <c r="C12" s="76" t="s">
        <v>193</v>
      </c>
      <c r="D12" s="76"/>
      <c r="E12" s="77">
        <f t="shared" si="1"/>
        <v>100000</v>
      </c>
    </row>
    <row r="13" spans="1:7" x14ac:dyDescent="0.3">
      <c r="A13" s="76">
        <v>2023</v>
      </c>
      <c r="B13" s="76">
        <f t="shared" si="0"/>
        <v>11</v>
      </c>
      <c r="C13" s="76" t="s">
        <v>194</v>
      </c>
      <c r="D13" s="76"/>
      <c r="E13" s="77">
        <f t="shared" si="1"/>
        <v>100000</v>
      </c>
    </row>
    <row r="14" spans="1:7" x14ac:dyDescent="0.3">
      <c r="A14" s="76">
        <v>2023</v>
      </c>
      <c r="B14" s="76">
        <f t="shared" si="0"/>
        <v>12</v>
      </c>
      <c r="C14" s="76" t="s">
        <v>195</v>
      </c>
      <c r="D14" s="76"/>
      <c r="E14" s="77">
        <f t="shared" si="1"/>
        <v>100000</v>
      </c>
    </row>
    <row r="15" spans="1:7" x14ac:dyDescent="0.3">
      <c r="A15" s="76">
        <v>2023</v>
      </c>
      <c r="B15" s="76">
        <f t="shared" si="0"/>
        <v>13</v>
      </c>
      <c r="C15" s="76" t="s">
        <v>184</v>
      </c>
      <c r="D15" s="76"/>
      <c r="E15" s="77">
        <f t="shared" si="1"/>
        <v>100000</v>
      </c>
    </row>
    <row r="16" spans="1:7" x14ac:dyDescent="0.3">
      <c r="A16" s="76">
        <v>2023</v>
      </c>
      <c r="B16" s="76">
        <f t="shared" si="0"/>
        <v>14</v>
      </c>
      <c r="C16" s="76" t="s">
        <v>185</v>
      </c>
      <c r="D16" s="76"/>
      <c r="E16" s="77">
        <f t="shared" si="1"/>
        <v>100000</v>
      </c>
    </row>
    <row r="17" spans="1:7" x14ac:dyDescent="0.3">
      <c r="A17" s="76">
        <v>2023</v>
      </c>
      <c r="B17" s="76">
        <f t="shared" si="0"/>
        <v>15</v>
      </c>
      <c r="C17" s="76" t="s">
        <v>186</v>
      </c>
      <c r="D17" s="76"/>
      <c r="E17" s="77">
        <f t="shared" si="1"/>
        <v>100000</v>
      </c>
    </row>
    <row r="18" spans="1:7" x14ac:dyDescent="0.3">
      <c r="A18" s="76">
        <v>2023</v>
      </c>
      <c r="B18" s="76">
        <f t="shared" si="0"/>
        <v>16</v>
      </c>
      <c r="C18" s="76" t="s">
        <v>187</v>
      </c>
      <c r="D18" s="76"/>
      <c r="E18" s="77">
        <f t="shared" si="1"/>
        <v>100000</v>
      </c>
    </row>
    <row r="19" spans="1:7" x14ac:dyDescent="0.3">
      <c r="A19" s="76">
        <v>2023</v>
      </c>
      <c r="B19" s="76">
        <f t="shared" si="0"/>
        <v>17</v>
      </c>
      <c r="C19" s="76" t="s">
        <v>188</v>
      </c>
      <c r="D19" s="76"/>
      <c r="E19" s="77">
        <f t="shared" si="1"/>
        <v>100000</v>
      </c>
    </row>
    <row r="20" spans="1:7" x14ac:dyDescent="0.3">
      <c r="A20" s="74">
        <v>2023</v>
      </c>
      <c r="B20" s="74">
        <f t="shared" si="0"/>
        <v>18</v>
      </c>
      <c r="C20" s="74" t="s">
        <v>189</v>
      </c>
      <c r="D20" s="74"/>
      <c r="E20" s="75">
        <f t="shared" si="1"/>
        <v>100000</v>
      </c>
      <c r="F20" s="55">
        <v>1</v>
      </c>
      <c r="G20" s="56">
        <f>+G11</f>
        <v>300000</v>
      </c>
    </row>
    <row r="21" spans="1:7" x14ac:dyDescent="0.3">
      <c r="A21" s="74">
        <v>2023</v>
      </c>
      <c r="B21" s="74">
        <f t="shared" si="0"/>
        <v>19</v>
      </c>
      <c r="C21" s="74" t="s">
        <v>190</v>
      </c>
      <c r="D21" s="74"/>
      <c r="E21" s="75">
        <f t="shared" si="1"/>
        <v>100000</v>
      </c>
      <c r="F21" s="55">
        <v>1</v>
      </c>
      <c r="G21" s="56">
        <f>+G20</f>
        <v>300000</v>
      </c>
    </row>
    <row r="22" spans="1:7" x14ac:dyDescent="0.3">
      <c r="A22" s="74">
        <v>2024</v>
      </c>
      <c r="B22" s="74">
        <f t="shared" si="0"/>
        <v>20</v>
      </c>
      <c r="C22" s="74" t="s">
        <v>191</v>
      </c>
      <c r="D22" s="74"/>
      <c r="E22" s="75">
        <f t="shared" si="1"/>
        <v>100000</v>
      </c>
      <c r="F22" s="55">
        <v>1</v>
      </c>
      <c r="G22" s="56">
        <f>+G21</f>
        <v>300000</v>
      </c>
    </row>
    <row r="23" spans="1:7" x14ac:dyDescent="0.3">
      <c r="A23" s="74">
        <v>2024</v>
      </c>
      <c r="B23" s="74">
        <f t="shared" si="0"/>
        <v>21</v>
      </c>
      <c r="C23" s="74" t="s">
        <v>192</v>
      </c>
      <c r="D23" s="74"/>
      <c r="E23" s="75">
        <f t="shared" si="1"/>
        <v>100000</v>
      </c>
      <c r="F23" s="55">
        <v>1</v>
      </c>
      <c r="G23" s="56">
        <f>+G22</f>
        <v>300000</v>
      </c>
    </row>
    <row r="24" spans="1:7" x14ac:dyDescent="0.3">
      <c r="A24" s="76">
        <v>2024</v>
      </c>
      <c r="B24" s="76">
        <f t="shared" si="0"/>
        <v>22</v>
      </c>
      <c r="C24" s="76" t="s">
        <v>193</v>
      </c>
      <c r="D24" s="76"/>
      <c r="E24" s="77">
        <f t="shared" si="1"/>
        <v>100000</v>
      </c>
    </row>
    <row r="25" spans="1:7" x14ac:dyDescent="0.3">
      <c r="A25" s="76">
        <v>2024</v>
      </c>
      <c r="B25" s="76">
        <f t="shared" si="0"/>
        <v>23</v>
      </c>
      <c r="C25" s="76" t="s">
        <v>194</v>
      </c>
      <c r="D25" s="76"/>
      <c r="E25" s="77">
        <f t="shared" si="1"/>
        <v>100000</v>
      </c>
    </row>
    <row r="26" spans="1:7" x14ac:dyDescent="0.3">
      <c r="A26" s="76">
        <v>2024</v>
      </c>
      <c r="B26" s="76">
        <f t="shared" si="0"/>
        <v>24</v>
      </c>
      <c r="C26" s="76" t="s">
        <v>195</v>
      </c>
      <c r="D26" s="76"/>
      <c r="E26" s="77">
        <f t="shared" si="1"/>
        <v>100000</v>
      </c>
    </row>
    <row r="27" spans="1:7" x14ac:dyDescent="0.3">
      <c r="A27" s="76">
        <v>2024</v>
      </c>
      <c r="B27" s="76">
        <f t="shared" si="0"/>
        <v>25</v>
      </c>
      <c r="C27" s="76" t="s">
        <v>184</v>
      </c>
      <c r="D27" s="76"/>
      <c r="E27" s="77">
        <f t="shared" si="1"/>
        <v>100000</v>
      </c>
    </row>
    <row r="28" spans="1:7" x14ac:dyDescent="0.3">
      <c r="A28" s="76">
        <v>2024</v>
      </c>
      <c r="B28" s="76">
        <f t="shared" si="0"/>
        <v>26</v>
      </c>
      <c r="C28" s="76" t="s">
        <v>185</v>
      </c>
      <c r="D28" s="76"/>
      <c r="E28" s="77">
        <f t="shared" si="1"/>
        <v>100000</v>
      </c>
    </row>
    <row r="29" spans="1:7" x14ac:dyDescent="0.3">
      <c r="A29" s="76">
        <v>2024</v>
      </c>
      <c r="B29" s="76">
        <f t="shared" si="0"/>
        <v>27</v>
      </c>
      <c r="C29" s="76" t="s">
        <v>186</v>
      </c>
      <c r="D29" s="76"/>
      <c r="E29" s="77">
        <f t="shared" si="1"/>
        <v>100000</v>
      </c>
    </row>
    <row r="30" spans="1:7" x14ac:dyDescent="0.3">
      <c r="A30" s="76">
        <v>2024</v>
      </c>
      <c r="B30" s="76">
        <f t="shared" si="0"/>
        <v>28</v>
      </c>
      <c r="C30" s="76" t="s">
        <v>187</v>
      </c>
      <c r="D30" s="76"/>
      <c r="E30" s="77">
        <f t="shared" si="1"/>
        <v>100000</v>
      </c>
    </row>
    <row r="31" spans="1:7" x14ac:dyDescent="0.3">
      <c r="A31" s="76">
        <v>2024</v>
      </c>
      <c r="B31" s="76">
        <f t="shared" si="0"/>
        <v>29</v>
      </c>
      <c r="C31" s="76" t="s">
        <v>188</v>
      </c>
      <c r="D31" s="76"/>
      <c r="E31" s="77">
        <f t="shared" si="1"/>
        <v>100000</v>
      </c>
    </row>
    <row r="32" spans="1:7" x14ac:dyDescent="0.3">
      <c r="A32" s="74">
        <v>2024</v>
      </c>
      <c r="B32" s="74">
        <f t="shared" si="0"/>
        <v>30</v>
      </c>
      <c r="C32" s="74" t="s">
        <v>189</v>
      </c>
      <c r="D32" s="74"/>
      <c r="E32" s="75">
        <f t="shared" si="1"/>
        <v>100000</v>
      </c>
      <c r="F32" s="55">
        <v>1</v>
      </c>
      <c r="G32" s="56">
        <f>+G23</f>
        <v>300000</v>
      </c>
    </row>
    <row r="33" spans="1:7" x14ac:dyDescent="0.3">
      <c r="A33" s="74">
        <v>2024</v>
      </c>
      <c r="B33" s="74">
        <f t="shared" si="0"/>
        <v>31</v>
      </c>
      <c r="C33" s="74" t="s">
        <v>190</v>
      </c>
      <c r="D33" s="74"/>
      <c r="E33" s="75">
        <f t="shared" si="1"/>
        <v>100000</v>
      </c>
      <c r="F33" s="55">
        <v>1</v>
      </c>
      <c r="G33" s="56">
        <f t="shared" ref="G33:G35" si="2">+G32</f>
        <v>300000</v>
      </c>
    </row>
    <row r="34" spans="1:7" x14ac:dyDescent="0.3">
      <c r="A34" s="74">
        <v>2025</v>
      </c>
      <c r="B34" s="74">
        <f t="shared" si="0"/>
        <v>32</v>
      </c>
      <c r="C34" s="74" t="s">
        <v>191</v>
      </c>
      <c r="D34" s="74"/>
      <c r="E34" s="75">
        <f t="shared" si="1"/>
        <v>100000</v>
      </c>
      <c r="F34" s="55">
        <v>1</v>
      </c>
      <c r="G34" s="56">
        <f t="shared" si="2"/>
        <v>300000</v>
      </c>
    </row>
    <row r="35" spans="1:7" x14ac:dyDescent="0.3">
      <c r="A35" s="74">
        <v>2025</v>
      </c>
      <c r="B35" s="74">
        <f t="shared" si="0"/>
        <v>33</v>
      </c>
      <c r="C35" s="74" t="s">
        <v>192</v>
      </c>
      <c r="D35" s="74"/>
      <c r="E35" s="75">
        <f t="shared" si="1"/>
        <v>100000</v>
      </c>
      <c r="F35" s="55">
        <v>1</v>
      </c>
      <c r="G35" s="56">
        <f t="shared" si="2"/>
        <v>300000</v>
      </c>
    </row>
    <row r="36" spans="1:7" x14ac:dyDescent="0.3">
      <c r="A36" s="76">
        <v>2025</v>
      </c>
      <c r="B36" s="76">
        <f t="shared" si="0"/>
        <v>34</v>
      </c>
      <c r="C36" s="76" t="s">
        <v>193</v>
      </c>
      <c r="D36" s="76"/>
      <c r="E36" s="77">
        <f t="shared" si="1"/>
        <v>100000</v>
      </c>
    </row>
    <row r="37" spans="1:7" x14ac:dyDescent="0.3">
      <c r="A37" s="76">
        <v>2025</v>
      </c>
      <c r="B37" s="76">
        <f t="shared" si="0"/>
        <v>35</v>
      </c>
      <c r="C37" s="76" t="s">
        <v>194</v>
      </c>
      <c r="D37" s="76"/>
      <c r="E37" s="77">
        <f t="shared" si="1"/>
        <v>100000</v>
      </c>
    </row>
    <row r="38" spans="1:7" x14ac:dyDescent="0.3">
      <c r="A38" s="76">
        <v>2025</v>
      </c>
      <c r="B38" s="76">
        <f t="shared" si="0"/>
        <v>36</v>
      </c>
      <c r="C38" s="76" t="s">
        <v>195</v>
      </c>
      <c r="D38" s="76"/>
      <c r="E38" s="77">
        <f t="shared" si="1"/>
        <v>100000</v>
      </c>
    </row>
    <row r="39" spans="1:7" x14ac:dyDescent="0.3">
      <c r="E39" s="56"/>
    </row>
  </sheetData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D07B-AC96-45AF-8C16-D6AE0E16387E}">
  <dimension ref="A1:I25"/>
  <sheetViews>
    <sheetView topLeftCell="A4" zoomScale="145" zoomScaleNormal="145" workbookViewId="0">
      <selection activeCell="E7" sqref="E7"/>
    </sheetView>
  </sheetViews>
  <sheetFormatPr baseColWidth="10" defaultRowHeight="15" x14ac:dyDescent="0.25"/>
  <cols>
    <col min="1" max="1" width="11.42578125" style="59"/>
    <col min="2" max="2" width="5.42578125" style="59" bestFit="1" customWidth="1"/>
    <col min="3" max="4" width="11.42578125" style="59"/>
    <col min="5" max="5" width="7.7109375" style="59" customWidth="1"/>
    <col min="6" max="6" width="11.42578125" style="59"/>
    <col min="7" max="7" width="6.5703125" style="59" customWidth="1"/>
    <col min="8" max="16384" width="11.42578125" style="59"/>
  </cols>
  <sheetData>
    <row r="1" spans="1:9" x14ac:dyDescent="0.25">
      <c r="A1" s="69" t="s">
        <v>182</v>
      </c>
      <c r="B1" s="69"/>
      <c r="C1" s="69"/>
      <c r="D1" s="69"/>
      <c r="E1" s="69"/>
      <c r="F1" s="69"/>
      <c r="G1" s="69"/>
      <c r="H1" s="69"/>
      <c r="I1" s="69"/>
    </row>
    <row r="2" spans="1:9" x14ac:dyDescent="0.25">
      <c r="A2" s="61" t="s">
        <v>178</v>
      </c>
      <c r="B2" s="61"/>
      <c r="C2" s="61"/>
      <c r="D2" s="61"/>
      <c r="F2" s="64"/>
      <c r="G2" s="64"/>
      <c r="H2" s="64"/>
      <c r="I2" s="64"/>
    </row>
    <row r="3" spans="1:9" x14ac:dyDescent="0.25">
      <c r="A3" s="61"/>
      <c r="B3" s="61"/>
      <c r="C3" s="62" t="s">
        <v>174</v>
      </c>
      <c r="D3" s="61"/>
      <c r="F3" s="64"/>
      <c r="G3" s="64"/>
      <c r="H3" s="64"/>
      <c r="I3" s="65" t="s">
        <v>176</v>
      </c>
    </row>
    <row r="4" spans="1:9" x14ac:dyDescent="0.25">
      <c r="A4" s="61" t="s">
        <v>175</v>
      </c>
      <c r="B4" s="61" t="s">
        <v>83</v>
      </c>
      <c r="C4" s="61">
        <v>100000</v>
      </c>
      <c r="D4" s="61"/>
      <c r="F4" s="64"/>
      <c r="G4" s="64"/>
      <c r="H4" s="64" t="s">
        <v>83</v>
      </c>
      <c r="I4" s="64">
        <v>100000</v>
      </c>
    </row>
    <row r="5" spans="1:9" x14ac:dyDescent="0.25">
      <c r="A5" s="61" t="s">
        <v>175</v>
      </c>
      <c r="B5" s="61" t="s">
        <v>79</v>
      </c>
      <c r="C5" s="61">
        <f>+C4*C6</f>
        <v>356000</v>
      </c>
      <c r="D5" s="61"/>
      <c r="F5" s="64"/>
      <c r="G5" s="64"/>
      <c r="H5" s="64" t="s">
        <v>79</v>
      </c>
      <c r="I5" s="64">
        <f>+I4*I6</f>
        <v>500000</v>
      </c>
    </row>
    <row r="6" spans="1:9" x14ac:dyDescent="0.25">
      <c r="A6" s="61"/>
      <c r="B6" s="61"/>
      <c r="C6" s="63">
        <v>3.56</v>
      </c>
      <c r="D6" s="61"/>
      <c r="F6" s="64"/>
      <c r="G6" s="64"/>
      <c r="H6" s="64"/>
      <c r="I6" s="66">
        <v>5</v>
      </c>
    </row>
    <row r="7" spans="1:9" x14ac:dyDescent="0.25">
      <c r="A7" s="61"/>
      <c r="B7" s="61"/>
      <c r="C7" s="67" t="s">
        <v>180</v>
      </c>
      <c r="D7" s="67" t="s">
        <v>181</v>
      </c>
      <c r="E7" s="60"/>
      <c r="F7" s="68"/>
      <c r="G7" s="68"/>
      <c r="H7" s="68" t="s">
        <v>180</v>
      </c>
      <c r="I7" s="68" t="s">
        <v>181</v>
      </c>
    </row>
    <row r="8" spans="1:9" x14ac:dyDescent="0.25">
      <c r="A8" s="61" t="s">
        <v>175</v>
      </c>
      <c r="B8" s="61"/>
      <c r="C8" s="61">
        <f>+C5</f>
        <v>356000</v>
      </c>
      <c r="D8" s="61"/>
      <c r="F8" s="64" t="s">
        <v>175</v>
      </c>
      <c r="G8" s="64"/>
      <c r="H8" s="64">
        <f>+I5-C8</f>
        <v>144000</v>
      </c>
      <c r="I8" s="64"/>
    </row>
    <row r="9" spans="1:9" x14ac:dyDescent="0.25">
      <c r="A9" s="61" t="s">
        <v>177</v>
      </c>
      <c r="B9" s="61"/>
      <c r="C9" s="61"/>
      <c r="D9" s="61">
        <f>+C8</f>
        <v>356000</v>
      </c>
      <c r="F9" s="64" t="s">
        <v>179</v>
      </c>
      <c r="G9" s="64"/>
      <c r="H9" s="64"/>
      <c r="I9" s="64">
        <f>+H8</f>
        <v>144000</v>
      </c>
    </row>
    <row r="11" spans="1:9" x14ac:dyDescent="0.25">
      <c r="F11" s="70" t="s">
        <v>183</v>
      </c>
      <c r="G11" s="71"/>
      <c r="H11" s="71"/>
      <c r="I11" s="72">
        <f>+I9*I12</f>
        <v>42480</v>
      </c>
    </row>
    <row r="12" spans="1:9" x14ac:dyDescent="0.25">
      <c r="I12" s="73">
        <v>0.29499999999999998</v>
      </c>
    </row>
    <row r="13" spans="1:9" x14ac:dyDescent="0.25">
      <c r="C13" s="60" t="s">
        <v>83</v>
      </c>
      <c r="D13" s="60" t="s">
        <v>83</v>
      </c>
    </row>
    <row r="14" spans="1:9" x14ac:dyDescent="0.25">
      <c r="B14" s="59">
        <v>1</v>
      </c>
      <c r="C14" s="59">
        <v>500</v>
      </c>
      <c r="D14" s="59">
        <f>SUM(C14:C25)</f>
        <v>6000</v>
      </c>
    </row>
    <row r="15" spans="1:9" x14ac:dyDescent="0.25">
      <c r="B15" s="59">
        <f>+B14+1</f>
        <v>2</v>
      </c>
      <c r="C15" s="59">
        <v>500</v>
      </c>
    </row>
    <row r="16" spans="1:9" x14ac:dyDescent="0.25">
      <c r="B16" s="59">
        <f t="shared" ref="B16:B25" si="0">+B15+1</f>
        <v>3</v>
      </c>
      <c r="C16" s="59">
        <v>500</v>
      </c>
    </row>
    <row r="17" spans="2:3" x14ac:dyDescent="0.25">
      <c r="B17" s="59">
        <f t="shared" si="0"/>
        <v>4</v>
      </c>
      <c r="C17" s="59">
        <v>500</v>
      </c>
    </row>
    <row r="18" spans="2:3" x14ac:dyDescent="0.25">
      <c r="B18" s="59">
        <f t="shared" si="0"/>
        <v>5</v>
      </c>
      <c r="C18" s="59">
        <v>500</v>
      </c>
    </row>
    <row r="19" spans="2:3" x14ac:dyDescent="0.25">
      <c r="B19" s="59">
        <f t="shared" si="0"/>
        <v>6</v>
      </c>
      <c r="C19" s="59">
        <v>500</v>
      </c>
    </row>
    <row r="20" spans="2:3" x14ac:dyDescent="0.25">
      <c r="B20" s="59">
        <f t="shared" si="0"/>
        <v>7</v>
      </c>
      <c r="C20" s="59">
        <v>500</v>
      </c>
    </row>
    <row r="21" spans="2:3" x14ac:dyDescent="0.25">
      <c r="B21" s="59">
        <f t="shared" si="0"/>
        <v>8</v>
      </c>
      <c r="C21" s="59">
        <v>500</v>
      </c>
    </row>
    <row r="22" spans="2:3" x14ac:dyDescent="0.25">
      <c r="B22" s="59">
        <f t="shared" si="0"/>
        <v>9</v>
      </c>
      <c r="C22" s="59">
        <v>500</v>
      </c>
    </row>
    <row r="23" spans="2:3" x14ac:dyDescent="0.25">
      <c r="B23" s="59">
        <f t="shared" si="0"/>
        <v>10</v>
      </c>
      <c r="C23" s="59">
        <v>500</v>
      </c>
    </row>
    <row r="24" spans="2:3" x14ac:dyDescent="0.25">
      <c r="B24" s="59">
        <f t="shared" si="0"/>
        <v>11</v>
      </c>
      <c r="C24" s="59">
        <v>500</v>
      </c>
    </row>
    <row r="25" spans="2:3" x14ac:dyDescent="0.25">
      <c r="B25" s="59">
        <f t="shared" si="0"/>
        <v>12</v>
      </c>
      <c r="C25" s="59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7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9" sqref="H9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129</v>
      </c>
      <c r="E1" s="1"/>
      <c r="F1" s="1" t="s">
        <v>128</v>
      </c>
      <c r="G1" s="1"/>
      <c r="H1" s="1" t="s">
        <v>127</v>
      </c>
      <c r="K1" s="1" t="s">
        <v>134</v>
      </c>
      <c r="L1" s="1" t="s">
        <v>135</v>
      </c>
      <c r="M1" s="1" t="s">
        <v>106</v>
      </c>
    </row>
    <row r="2" spans="1:14" x14ac:dyDescent="0.25">
      <c r="A2" s="1" t="s">
        <v>130</v>
      </c>
      <c r="B2" s="1">
        <v>10</v>
      </c>
      <c r="C2" s="1" t="s">
        <v>131</v>
      </c>
      <c r="J2" s="1" t="s">
        <v>136</v>
      </c>
      <c r="K2" s="14">
        <v>900000</v>
      </c>
      <c r="L2" s="14">
        <v>300000</v>
      </c>
      <c r="M2" s="14">
        <f>+K2+L2</f>
        <v>1200000</v>
      </c>
      <c r="N2">
        <v>2014</v>
      </c>
    </row>
    <row r="3" spans="1:14" x14ac:dyDescent="0.25">
      <c r="A3" t="s">
        <v>93</v>
      </c>
      <c r="D3" s="11">
        <v>1000000</v>
      </c>
      <c r="F3" s="11">
        <v>1000000</v>
      </c>
      <c r="H3" s="11">
        <v>1000000</v>
      </c>
      <c r="J3" t="s">
        <v>137</v>
      </c>
      <c r="K3">
        <v>0</v>
      </c>
      <c r="L3" s="11">
        <v>400000</v>
      </c>
      <c r="M3" s="11">
        <f>+K3+L3</f>
        <v>400000</v>
      </c>
      <c r="N3">
        <v>2014</v>
      </c>
    </row>
    <row r="4" spans="1:14" x14ac:dyDescent="0.25">
      <c r="A4" t="s">
        <v>94</v>
      </c>
      <c r="D4" s="11">
        <f>-D3*10%*3</f>
        <v>-300000</v>
      </c>
      <c r="E4" s="14">
        <f>+F4-D4</f>
        <v>-100000</v>
      </c>
      <c r="F4" s="11">
        <f>-F3*10%*4</f>
        <v>-400000</v>
      </c>
      <c r="G4" s="14">
        <f>+H4-F4</f>
        <v>-100000</v>
      </c>
      <c r="H4" s="11">
        <f>-H3*10%*5</f>
        <v>-500000</v>
      </c>
      <c r="J4" s="1" t="s">
        <v>139</v>
      </c>
      <c r="K4" s="14">
        <f t="shared" ref="K4" si="0">SUM(K2:K3)</f>
        <v>900000</v>
      </c>
      <c r="L4" s="14">
        <f>SUM(L2:L3)</f>
        <v>700000</v>
      </c>
      <c r="M4" s="14">
        <f t="shared" ref="M4" si="1">SUM(M2:M3)</f>
        <v>1600000</v>
      </c>
      <c r="N4">
        <v>2014</v>
      </c>
    </row>
    <row r="5" spans="1:14" s="1" customFormat="1" x14ac:dyDescent="0.25">
      <c r="A5" s="1" t="s">
        <v>97</v>
      </c>
      <c r="D5" s="14">
        <f>+D3+D4</f>
        <v>700000</v>
      </c>
      <c r="F5" s="14">
        <f>+F3+F4</f>
        <v>600000</v>
      </c>
      <c r="H5" s="14">
        <f>+H3+H4</f>
        <v>500000</v>
      </c>
      <c r="J5" t="s">
        <v>138</v>
      </c>
      <c r="K5">
        <v>0</v>
      </c>
      <c r="L5" s="11">
        <v>700000</v>
      </c>
      <c r="M5" s="11">
        <f>+K5+L5</f>
        <v>700000</v>
      </c>
      <c r="N5">
        <v>2015</v>
      </c>
    </row>
    <row r="6" spans="1:14" x14ac:dyDescent="0.25">
      <c r="J6" t="s">
        <v>140</v>
      </c>
      <c r="K6">
        <v>0</v>
      </c>
      <c r="L6" s="11">
        <f>+-G17</f>
        <v>175000</v>
      </c>
      <c r="M6" s="11">
        <f>+K6+L6</f>
        <v>175000</v>
      </c>
      <c r="N6">
        <v>2015</v>
      </c>
    </row>
    <row r="7" spans="1:14" x14ac:dyDescent="0.25">
      <c r="A7" s="1" t="s">
        <v>47</v>
      </c>
      <c r="B7" s="1">
        <v>8</v>
      </c>
      <c r="C7" s="1" t="s">
        <v>131</v>
      </c>
      <c r="J7" s="1" t="s">
        <v>139</v>
      </c>
      <c r="K7" s="14">
        <f>+K4+K5+K6</f>
        <v>900000</v>
      </c>
      <c r="L7" s="14">
        <f t="shared" ref="L7:M7" si="2">+L4+L5+L6</f>
        <v>1575000</v>
      </c>
      <c r="M7" s="14">
        <f t="shared" si="2"/>
        <v>2475000</v>
      </c>
      <c r="N7">
        <v>2015</v>
      </c>
    </row>
    <row r="8" spans="1:14" x14ac:dyDescent="0.25">
      <c r="A8" t="s">
        <v>93</v>
      </c>
      <c r="D8" s="11">
        <v>900000</v>
      </c>
      <c r="F8" s="11">
        <f>+D8</f>
        <v>900000</v>
      </c>
      <c r="H8" s="11">
        <v>1000000</v>
      </c>
    </row>
    <row r="9" spans="1:14" x14ac:dyDescent="0.25">
      <c r="A9" t="s">
        <v>94</v>
      </c>
      <c r="D9" s="11">
        <f>+-D8/8</f>
        <v>-112500</v>
      </c>
      <c r="E9" s="14">
        <f>+F9-D9</f>
        <v>-112500</v>
      </c>
      <c r="F9" s="11">
        <f>-(F8/8)*2</f>
        <v>-225000</v>
      </c>
      <c r="G9" s="14">
        <f>+H9-F9</f>
        <v>-150000</v>
      </c>
      <c r="H9" s="11">
        <f>-(H8/8)*3</f>
        <v>-375000</v>
      </c>
      <c r="K9" s="1" t="s">
        <v>134</v>
      </c>
      <c r="L9" s="1" t="s">
        <v>135</v>
      </c>
      <c r="M9" s="1" t="s">
        <v>106</v>
      </c>
    </row>
    <row r="10" spans="1:14" s="1" customFormat="1" x14ac:dyDescent="0.25">
      <c r="A10" s="1" t="s">
        <v>97</v>
      </c>
      <c r="D10" s="14">
        <f>+D8+D9</f>
        <v>787500</v>
      </c>
      <c r="F10" s="14">
        <f>+F8+F9</f>
        <v>675000</v>
      </c>
      <c r="H10" s="14">
        <f>+H8+H9</f>
        <v>625000</v>
      </c>
      <c r="J10" s="1" t="s">
        <v>136</v>
      </c>
      <c r="K10" s="14">
        <v>900000</v>
      </c>
      <c r="L10" s="14">
        <f>+L2-C17</f>
        <v>487500</v>
      </c>
      <c r="M10" s="14">
        <f>+K10+L10</f>
        <v>1387500</v>
      </c>
      <c r="N10"/>
    </row>
    <row r="11" spans="1:14" x14ac:dyDescent="0.25">
      <c r="J11" t="s">
        <v>137</v>
      </c>
      <c r="K11">
        <v>0</v>
      </c>
      <c r="L11" s="11">
        <f>+L3-E16</f>
        <v>387500</v>
      </c>
      <c r="M11" s="11">
        <f>+K11+L11</f>
        <v>387500</v>
      </c>
    </row>
    <row r="12" spans="1:14" x14ac:dyDescent="0.25">
      <c r="A12" s="1" t="s">
        <v>99</v>
      </c>
      <c r="D12" s="14">
        <f>+D5-D10</f>
        <v>-87500</v>
      </c>
      <c r="F12" s="14">
        <f>+F5-F10</f>
        <v>-75000</v>
      </c>
      <c r="H12" s="14">
        <f>+H5-H10</f>
        <v>-125000</v>
      </c>
      <c r="J12" s="1" t="s">
        <v>139</v>
      </c>
      <c r="K12" s="14">
        <f t="shared" ref="K12:L12" si="3">+K10+K11</f>
        <v>900000</v>
      </c>
      <c r="L12" s="14">
        <f t="shared" si="3"/>
        <v>875000</v>
      </c>
      <c r="M12" s="14">
        <f>+M10+M11</f>
        <v>1775000</v>
      </c>
    </row>
    <row r="13" spans="1:14" x14ac:dyDescent="0.25">
      <c r="J13" t="s">
        <v>138</v>
      </c>
      <c r="K13">
        <v>0</v>
      </c>
      <c r="L13" s="11">
        <v>700000</v>
      </c>
      <c r="M13" s="11">
        <f>+K13+L13</f>
        <v>700000</v>
      </c>
    </row>
    <row r="14" spans="1:14" x14ac:dyDescent="0.25">
      <c r="C14" s="27" t="s">
        <v>53</v>
      </c>
      <c r="D14" s="27" t="s">
        <v>54</v>
      </c>
      <c r="E14" s="30" t="s">
        <v>53</v>
      </c>
      <c r="F14" s="30" t="s">
        <v>54</v>
      </c>
      <c r="G14" s="22" t="s">
        <v>53</v>
      </c>
      <c r="H14" s="22" t="s">
        <v>54</v>
      </c>
      <c r="J14" t="s">
        <v>140</v>
      </c>
      <c r="K14">
        <v>0</v>
      </c>
      <c r="L14" s="11">
        <f>+G25</f>
        <v>0</v>
      </c>
      <c r="M14" s="11">
        <f>+K14+L14</f>
        <v>0</v>
      </c>
    </row>
    <row r="15" spans="1:14" x14ac:dyDescent="0.25">
      <c r="A15" s="1" t="s">
        <v>100</v>
      </c>
      <c r="C15" s="28"/>
      <c r="D15" s="25">
        <f>-D9+D4</f>
        <v>-187500</v>
      </c>
      <c r="E15" s="31"/>
      <c r="F15" s="32">
        <f>-F9+F4</f>
        <v>-175000</v>
      </c>
      <c r="G15" s="23"/>
      <c r="H15" s="24">
        <f>-(H9-H4)</f>
        <v>-125000</v>
      </c>
      <c r="J15" s="1" t="s">
        <v>139</v>
      </c>
      <c r="K15" s="14">
        <f>+K12+K13+K14</f>
        <v>900000</v>
      </c>
      <c r="L15" s="14">
        <f t="shared" ref="L15:M15" si="4">+L12+L13+L14</f>
        <v>1575000</v>
      </c>
      <c r="M15" s="14">
        <f t="shared" si="4"/>
        <v>2475000</v>
      </c>
    </row>
    <row r="16" spans="1:14" x14ac:dyDescent="0.25">
      <c r="A16" s="1" t="s">
        <v>132</v>
      </c>
      <c r="C16" s="28">
        <v>0</v>
      </c>
      <c r="D16" s="28"/>
      <c r="E16" s="33">
        <f>-E9+E4</f>
        <v>12500</v>
      </c>
      <c r="F16" s="31"/>
      <c r="G16" s="24">
        <f>-G9+G4</f>
        <v>50000</v>
      </c>
      <c r="H16" s="23"/>
    </row>
    <row r="17" spans="1:8" x14ac:dyDescent="0.25">
      <c r="A17" s="1" t="s">
        <v>133</v>
      </c>
      <c r="C17" s="29">
        <f>+D15</f>
        <v>-187500</v>
      </c>
      <c r="D17" s="27"/>
      <c r="E17" s="33">
        <f>+F15-E16</f>
        <v>-187500</v>
      </c>
      <c r="F17" s="31"/>
      <c r="G17" s="26">
        <f>+H15-G16</f>
        <v>-175000</v>
      </c>
      <c r="H17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8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7" sqref="H17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129</v>
      </c>
      <c r="E1" s="1"/>
      <c r="F1" s="1" t="s">
        <v>128</v>
      </c>
      <c r="G1" s="1"/>
      <c r="H1" s="1" t="s">
        <v>127</v>
      </c>
      <c r="K1" s="1" t="s">
        <v>134</v>
      </c>
      <c r="L1" s="1" t="s">
        <v>135</v>
      </c>
      <c r="M1" s="1" t="s">
        <v>106</v>
      </c>
    </row>
    <row r="2" spans="1:14" x14ac:dyDescent="0.25">
      <c r="A2" s="1" t="s">
        <v>130</v>
      </c>
      <c r="B2" s="1">
        <v>10</v>
      </c>
      <c r="C2" s="1" t="s">
        <v>131</v>
      </c>
      <c r="J2" s="1" t="s">
        <v>136</v>
      </c>
      <c r="K2" s="14">
        <v>900000</v>
      </c>
      <c r="L2" s="14">
        <v>300000</v>
      </c>
      <c r="M2" s="14">
        <f>+K2+L2</f>
        <v>1200000</v>
      </c>
      <c r="N2">
        <v>2014</v>
      </c>
    </row>
    <row r="3" spans="1:14" x14ac:dyDescent="0.25">
      <c r="A3" t="s">
        <v>93</v>
      </c>
      <c r="D3" s="11">
        <v>1000000</v>
      </c>
      <c r="F3" s="11">
        <v>1000000</v>
      </c>
      <c r="H3" s="11">
        <v>1000000</v>
      </c>
      <c r="J3" t="s">
        <v>137</v>
      </c>
      <c r="K3">
        <v>0</v>
      </c>
      <c r="L3" s="11">
        <v>400000</v>
      </c>
      <c r="M3" s="11">
        <f>+K3+L3</f>
        <v>400000</v>
      </c>
      <c r="N3">
        <v>2014</v>
      </c>
    </row>
    <row r="4" spans="1:14" x14ac:dyDescent="0.25">
      <c r="A4" t="s">
        <v>94</v>
      </c>
      <c r="D4" s="11">
        <f>-D3*10%*3</f>
        <v>-300000</v>
      </c>
      <c r="E4" s="14">
        <f>+F4-D4</f>
        <v>-100000</v>
      </c>
      <c r="F4" s="11">
        <f>-F3*10%*4</f>
        <v>-400000</v>
      </c>
      <c r="G4" s="14">
        <f>+H4-F4</f>
        <v>-100000</v>
      </c>
      <c r="H4" s="11">
        <f>-H3*10%*5</f>
        <v>-500000</v>
      </c>
      <c r="J4" s="1" t="s">
        <v>139</v>
      </c>
      <c r="K4" s="14">
        <f t="shared" ref="K4" si="0">SUM(K2:K3)</f>
        <v>900000</v>
      </c>
      <c r="L4" s="14">
        <f>SUM(L2:L3)</f>
        <v>700000</v>
      </c>
      <c r="M4" s="14">
        <f t="shared" ref="M4" si="1">SUM(M2:M3)</f>
        <v>1600000</v>
      </c>
      <c r="N4">
        <v>2014</v>
      </c>
    </row>
    <row r="5" spans="1:14" s="1" customFormat="1" x14ac:dyDescent="0.25">
      <c r="A5" s="1" t="s">
        <v>97</v>
      </c>
      <c r="D5" s="14">
        <f>+D3+D4</f>
        <v>700000</v>
      </c>
      <c r="F5" s="14">
        <f>+F3+F4</f>
        <v>600000</v>
      </c>
      <c r="H5" s="14">
        <f>+H3+H4</f>
        <v>500000</v>
      </c>
      <c r="J5" t="s">
        <v>138</v>
      </c>
      <c r="K5">
        <v>0</v>
      </c>
      <c r="L5" s="11">
        <v>700000</v>
      </c>
      <c r="M5" s="11">
        <f>+K5+L5</f>
        <v>700000</v>
      </c>
      <c r="N5">
        <v>2015</v>
      </c>
    </row>
    <row r="6" spans="1:14" x14ac:dyDescent="0.25">
      <c r="J6" t="s">
        <v>140</v>
      </c>
      <c r="K6">
        <v>0</v>
      </c>
      <c r="L6" s="11">
        <f>+-G17</f>
        <v>-100000</v>
      </c>
      <c r="M6" s="11">
        <f>+K6+L6</f>
        <v>-100000</v>
      </c>
      <c r="N6">
        <v>2015</v>
      </c>
    </row>
    <row r="7" spans="1:14" x14ac:dyDescent="0.25">
      <c r="A7" s="1" t="s">
        <v>47</v>
      </c>
      <c r="B7" s="1">
        <v>8</v>
      </c>
      <c r="C7" s="1" t="s">
        <v>131</v>
      </c>
      <c r="J7" s="1" t="s">
        <v>139</v>
      </c>
      <c r="K7" s="14">
        <f>+K4+K5+K6</f>
        <v>900000</v>
      </c>
      <c r="L7" s="14">
        <f t="shared" ref="L7:M7" si="2">+L4+L5+L6</f>
        <v>1300000</v>
      </c>
      <c r="M7" s="14">
        <f t="shared" si="2"/>
        <v>2200000</v>
      </c>
      <c r="N7">
        <v>2015</v>
      </c>
    </row>
    <row r="8" spans="1:14" x14ac:dyDescent="0.25">
      <c r="A8" t="s">
        <v>93</v>
      </c>
      <c r="D8" s="11">
        <v>1000000</v>
      </c>
      <c r="F8" s="11">
        <v>1000000</v>
      </c>
      <c r="H8" s="11">
        <v>1000000</v>
      </c>
    </row>
    <row r="9" spans="1:14" x14ac:dyDescent="0.25">
      <c r="A9" t="s">
        <v>94</v>
      </c>
      <c r="D9" s="11">
        <f>-D8*12.5%*3</f>
        <v>-375000</v>
      </c>
      <c r="E9" s="14">
        <f>+F9-D9</f>
        <v>-125000</v>
      </c>
      <c r="F9" s="11">
        <f>-F8*12.5%*4</f>
        <v>-500000</v>
      </c>
      <c r="G9" s="14">
        <f>+H9-F9</f>
        <v>-125000</v>
      </c>
      <c r="H9" s="11">
        <f>-H8*12.5%*5</f>
        <v>-625000</v>
      </c>
      <c r="K9" s="1" t="s">
        <v>134</v>
      </c>
      <c r="L9" s="1" t="s">
        <v>135</v>
      </c>
      <c r="M9" s="1" t="s">
        <v>106</v>
      </c>
    </row>
    <row r="10" spans="1:14" s="1" customFormat="1" x14ac:dyDescent="0.25">
      <c r="A10" s="1" t="s">
        <v>97</v>
      </c>
      <c r="D10" s="14">
        <f>+D8+D9</f>
        <v>625000</v>
      </c>
      <c r="F10" s="14">
        <f>+F8+F9</f>
        <v>500000</v>
      </c>
      <c r="H10" s="14">
        <f>+H8+H9</f>
        <v>375000</v>
      </c>
      <c r="J10" s="1" t="s">
        <v>136</v>
      </c>
      <c r="K10" s="14">
        <v>900000</v>
      </c>
      <c r="L10" s="14">
        <f>+L2-C17</f>
        <v>225000</v>
      </c>
      <c r="M10" s="14">
        <f>+K10+L10</f>
        <v>1125000</v>
      </c>
      <c r="N10"/>
    </row>
    <row r="11" spans="1:14" x14ac:dyDescent="0.25">
      <c r="J11" t="s">
        <v>137</v>
      </c>
      <c r="K11">
        <v>0</v>
      </c>
      <c r="L11" s="11">
        <f>+L3-E16</f>
        <v>375000</v>
      </c>
      <c r="M11" s="11">
        <f>+K11+L11</f>
        <v>375000</v>
      </c>
    </row>
    <row r="12" spans="1:14" x14ac:dyDescent="0.25">
      <c r="A12" s="1" t="s">
        <v>99</v>
      </c>
      <c r="D12" s="14">
        <f>+D5-D10</f>
        <v>75000</v>
      </c>
      <c r="F12" s="14">
        <f>+F5-F10</f>
        <v>100000</v>
      </c>
      <c r="H12" s="14">
        <f>+H5-H10</f>
        <v>125000</v>
      </c>
      <c r="J12" s="1" t="s">
        <v>139</v>
      </c>
      <c r="K12" s="14">
        <f t="shared" ref="K12:L12" si="3">+K10+K11</f>
        <v>900000</v>
      </c>
      <c r="L12" s="14">
        <f t="shared" si="3"/>
        <v>600000</v>
      </c>
      <c r="M12" s="14">
        <f>+M10+M11</f>
        <v>1500000</v>
      </c>
    </row>
    <row r="13" spans="1:14" x14ac:dyDescent="0.25">
      <c r="J13" t="s">
        <v>138</v>
      </c>
      <c r="K13">
        <v>0</v>
      </c>
      <c r="L13" s="11">
        <v>700000</v>
      </c>
      <c r="M13" s="11">
        <f>+K13+L13</f>
        <v>700000</v>
      </c>
    </row>
    <row r="14" spans="1:14" x14ac:dyDescent="0.25">
      <c r="C14" s="27" t="s">
        <v>53</v>
      </c>
      <c r="D14" s="27" t="s">
        <v>54</v>
      </c>
      <c r="E14" s="30" t="s">
        <v>53</v>
      </c>
      <c r="F14" s="30" t="s">
        <v>54</v>
      </c>
      <c r="G14" s="22" t="s">
        <v>53</v>
      </c>
      <c r="H14" s="22" t="s">
        <v>54</v>
      </c>
      <c r="J14" t="s">
        <v>140</v>
      </c>
      <c r="K14">
        <v>0</v>
      </c>
      <c r="L14" s="11" t="str">
        <f>+G25</f>
        <v>DEBE</v>
      </c>
      <c r="M14" s="11" t="e">
        <f>+K14+L14</f>
        <v>#VALUE!</v>
      </c>
    </row>
    <row r="15" spans="1:14" x14ac:dyDescent="0.25">
      <c r="A15" s="1" t="s">
        <v>100</v>
      </c>
      <c r="C15" s="28"/>
      <c r="D15" s="25">
        <f>-D9+D4</f>
        <v>75000</v>
      </c>
      <c r="E15" s="31"/>
      <c r="F15" s="32">
        <f>-F9+F4</f>
        <v>100000</v>
      </c>
      <c r="G15" s="23"/>
      <c r="H15" s="24">
        <f>-(H9-H4)</f>
        <v>125000</v>
      </c>
      <c r="J15" s="1" t="s">
        <v>139</v>
      </c>
      <c r="K15" s="14">
        <f>+K12+K13+K14</f>
        <v>900000</v>
      </c>
      <c r="L15" s="14" t="e">
        <f t="shared" ref="L15" si="4">+L12+L13+L14</f>
        <v>#VALUE!</v>
      </c>
      <c r="M15" s="14" t="e">
        <f t="shared" ref="M15" si="5">+M12+M13+M14</f>
        <v>#VALUE!</v>
      </c>
    </row>
    <row r="16" spans="1:14" x14ac:dyDescent="0.25">
      <c r="A16" s="1" t="s">
        <v>132</v>
      </c>
      <c r="C16" s="28">
        <v>0</v>
      </c>
      <c r="D16" s="28"/>
      <c r="E16" s="33">
        <f>-E9+E4</f>
        <v>25000</v>
      </c>
      <c r="F16" s="31"/>
      <c r="G16" s="24">
        <f>-G9+G4</f>
        <v>25000</v>
      </c>
      <c r="H16" s="23"/>
    </row>
    <row r="17" spans="1:8" x14ac:dyDescent="0.25">
      <c r="A17" s="1" t="s">
        <v>133</v>
      </c>
      <c r="C17" s="29">
        <f>+D15</f>
        <v>75000</v>
      </c>
      <c r="D17" s="27"/>
      <c r="E17" s="33">
        <f>+F15-E16</f>
        <v>75000</v>
      </c>
      <c r="F17" s="31"/>
      <c r="G17" s="26">
        <f>+H15-G16</f>
        <v>100000</v>
      </c>
      <c r="H17" s="23"/>
    </row>
    <row r="19" spans="1:8" x14ac:dyDescent="0.25">
      <c r="A19" s="1" t="s">
        <v>121</v>
      </c>
      <c r="D19" s="11">
        <f>D10</f>
        <v>625000</v>
      </c>
      <c r="F19" s="11">
        <f>F10</f>
        <v>500000</v>
      </c>
      <c r="H19" s="11">
        <f>H10</f>
        <v>375000</v>
      </c>
    </row>
    <row r="20" spans="1:8" x14ac:dyDescent="0.25">
      <c r="A20" s="1" t="s">
        <v>120</v>
      </c>
      <c r="D20" s="11">
        <f>D5</f>
        <v>700000</v>
      </c>
      <c r="F20" s="11">
        <f>F5</f>
        <v>600000</v>
      </c>
      <c r="H20" s="11">
        <f>H5</f>
        <v>500000</v>
      </c>
    </row>
    <row r="21" spans="1:8" x14ac:dyDescent="0.25">
      <c r="A21" s="1" t="s">
        <v>122</v>
      </c>
      <c r="D21" s="11">
        <f>D20-D19</f>
        <v>75000</v>
      </c>
      <c r="F21" s="11">
        <f>F20-F19</f>
        <v>100000</v>
      </c>
      <c r="H21" s="11">
        <f>H20-H19</f>
        <v>125000</v>
      </c>
    </row>
    <row r="22" spans="1:8" x14ac:dyDescent="0.25">
      <c r="A22" s="1" t="s">
        <v>154</v>
      </c>
      <c r="B22" s="1"/>
      <c r="C22" s="1"/>
      <c r="D22" s="14">
        <f>+D21*30%</f>
        <v>22500</v>
      </c>
      <c r="E22" s="1"/>
      <c r="F22" s="14">
        <f>+F21*30%</f>
        <v>30000</v>
      </c>
      <c r="G22" s="1"/>
      <c r="H22" s="14">
        <f>+H21*30%</f>
        <v>37500</v>
      </c>
    </row>
    <row r="25" spans="1:8" x14ac:dyDescent="0.25">
      <c r="C25" s="27" t="s">
        <v>53</v>
      </c>
      <c r="D25" s="27" t="s">
        <v>54</v>
      </c>
      <c r="E25" s="30" t="s">
        <v>53</v>
      </c>
      <c r="F25" s="30" t="s">
        <v>54</v>
      </c>
      <c r="G25" s="22" t="s">
        <v>53</v>
      </c>
      <c r="H25" s="22" t="s">
        <v>54</v>
      </c>
    </row>
    <row r="26" spans="1:8" x14ac:dyDescent="0.25">
      <c r="A26" s="1" t="s">
        <v>155</v>
      </c>
      <c r="C26" s="29">
        <f>D22</f>
        <v>22500</v>
      </c>
      <c r="D26" s="29"/>
      <c r="E26" s="32">
        <f>F22</f>
        <v>30000</v>
      </c>
      <c r="F26" s="32"/>
      <c r="G26" s="24">
        <f>+H22</f>
        <v>37500</v>
      </c>
      <c r="H26" s="24"/>
    </row>
    <row r="27" spans="1:8" x14ac:dyDescent="0.25">
      <c r="A27" s="1" t="s">
        <v>156</v>
      </c>
      <c r="C27" s="27"/>
      <c r="D27" s="27"/>
      <c r="E27" s="33"/>
      <c r="F27" s="32">
        <f>+E26-F28</f>
        <v>7500</v>
      </c>
      <c r="G27" s="24"/>
      <c r="H27" s="24">
        <f>+G26-H28</f>
        <v>7500</v>
      </c>
    </row>
    <row r="28" spans="1:8" x14ac:dyDescent="0.25">
      <c r="A28" s="1" t="s">
        <v>133</v>
      </c>
      <c r="C28" s="29"/>
      <c r="D28" s="29">
        <f>C26</f>
        <v>22500</v>
      </c>
      <c r="E28" s="33"/>
      <c r="F28" s="32">
        <f>+D28</f>
        <v>22500</v>
      </c>
      <c r="G28" s="26"/>
      <c r="H28" s="24">
        <f>+F28+F27</f>
        <v>30000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Diagnóstico (2)</vt:lpstr>
      <vt:lpstr>Diagnóstico</vt:lpstr>
      <vt:lpstr>EXTRA</vt:lpstr>
      <vt:lpstr>Hoja6</vt:lpstr>
      <vt:lpstr>Hoja10</vt:lpstr>
      <vt:lpstr>Hoja7</vt:lpstr>
      <vt:lpstr>TECNICA DE ADECUACION (2)</vt:lpstr>
      <vt:lpstr>TECNICA DE ADECUACION</vt:lpstr>
      <vt:lpstr>Hoja3</vt:lpstr>
      <vt:lpstr>Hoja2</vt:lpstr>
      <vt:lpstr>Hoja5</vt:lpstr>
      <vt:lpstr>Hoja8</vt:lpstr>
      <vt:lpstr>Hoja9</vt:lpstr>
      <vt:lpstr>Hoja4</vt:lpstr>
      <vt:lpstr>Hoja1</vt:lpstr>
      <vt:lpstr>Diagnóstico!Área_de_impresión</vt:lpstr>
      <vt:lpstr>'Diagnóstico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cp:lastPrinted>2015-10-27T17:09:35Z</cp:lastPrinted>
  <dcterms:created xsi:type="dcterms:W3CDTF">2015-07-26T02:17:13Z</dcterms:created>
  <dcterms:modified xsi:type="dcterms:W3CDTF">2024-07-03T05:41:58Z</dcterms:modified>
</cp:coreProperties>
</file>