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8_{03AC119A-9CF8-4FED-9E18-4A7BED1187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3" r:id="rId1"/>
    <sheet name="Contactos" sheetId="5" r:id="rId2"/>
    <sheet name="Hoja1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2" i="5" l="1"/>
  <c r="D112" i="5"/>
  <c r="R107" i="5" s="1"/>
  <c r="I124" i="5"/>
  <c r="L124" i="5" s="1"/>
  <c r="M124" i="5" s="1"/>
  <c r="I123" i="5"/>
  <c r="C116" i="5"/>
  <c r="G121" i="5"/>
  <c r="I121" i="5" s="1"/>
  <c r="L121" i="5" s="1"/>
  <c r="I120" i="5"/>
  <c r="L120" i="5" s="1"/>
  <c r="M120" i="5" s="1"/>
  <c r="I119" i="5"/>
  <c r="L119" i="5" s="1"/>
  <c r="M119" i="5" s="1"/>
  <c r="I118" i="5"/>
  <c r="L118" i="5" s="1"/>
  <c r="M118" i="5" s="1"/>
  <c r="I117" i="5"/>
  <c r="L117" i="5" s="1"/>
  <c r="M117" i="5" s="1"/>
  <c r="I116" i="5"/>
  <c r="L116" i="5" s="1"/>
  <c r="M116" i="5" s="1"/>
  <c r="I114" i="5"/>
  <c r="L114" i="5" s="1"/>
  <c r="I113" i="5"/>
  <c r="L113" i="5" s="1"/>
  <c r="I112" i="5"/>
  <c r="L112" i="5" s="1"/>
  <c r="I111" i="5"/>
  <c r="L111" i="5" s="1"/>
  <c r="I122" i="5"/>
  <c r="H115" i="5"/>
  <c r="P85" i="5"/>
  <c r="P100" i="5" s="1"/>
  <c r="G96" i="5"/>
  <c r="I96" i="5" s="1"/>
  <c r="L96" i="5" s="1"/>
  <c r="D93" i="5"/>
  <c r="C97" i="5"/>
  <c r="D97" i="5" s="1"/>
  <c r="G85" i="5" s="1"/>
  <c r="D95" i="5"/>
  <c r="O85" i="5" s="1"/>
  <c r="O100" i="5" s="1"/>
  <c r="D94" i="5"/>
  <c r="N85" i="5" s="1"/>
  <c r="N100" i="5" s="1"/>
  <c r="G98" i="5"/>
  <c r="I98" i="5" s="1"/>
  <c r="K98" i="5" s="1"/>
  <c r="D86" i="5"/>
  <c r="D85" i="5"/>
  <c r="G97" i="5" s="1"/>
  <c r="I97" i="5" s="1"/>
  <c r="D84" i="5"/>
  <c r="H90" i="5" s="1"/>
  <c r="C88" i="5"/>
  <c r="D88" i="5" s="1"/>
  <c r="G90" i="5" s="1"/>
  <c r="I99" i="5"/>
  <c r="L99" i="5" s="1"/>
  <c r="M99" i="5" s="1"/>
  <c r="I95" i="5"/>
  <c r="L95" i="5" s="1"/>
  <c r="M95" i="5" s="1"/>
  <c r="I94" i="5"/>
  <c r="L94" i="5" s="1"/>
  <c r="M94" i="5" s="1"/>
  <c r="I93" i="5"/>
  <c r="L93" i="5" s="1"/>
  <c r="M93" i="5" s="1"/>
  <c r="I92" i="5"/>
  <c r="L92" i="5" s="1"/>
  <c r="M92" i="5" s="1"/>
  <c r="I91" i="5"/>
  <c r="L91" i="5" s="1"/>
  <c r="M91" i="5" s="1"/>
  <c r="I89" i="5"/>
  <c r="L89" i="5" s="1"/>
  <c r="I88" i="5"/>
  <c r="L88" i="5" s="1"/>
  <c r="I87" i="5"/>
  <c r="L87" i="5" s="1"/>
  <c r="I86" i="5"/>
  <c r="L86" i="5" s="1"/>
  <c r="I65" i="5"/>
  <c r="L65" i="5" s="1"/>
  <c r="I62" i="5"/>
  <c r="L62" i="5" s="1"/>
  <c r="I61" i="5"/>
  <c r="L61" i="5" s="1"/>
  <c r="I60" i="5"/>
  <c r="L60" i="5" s="1"/>
  <c r="I59" i="5"/>
  <c r="L59" i="5" s="1"/>
  <c r="I58" i="5"/>
  <c r="L58" i="5" s="1"/>
  <c r="I57" i="5"/>
  <c r="L57" i="5" s="1"/>
  <c r="I56" i="5"/>
  <c r="L56" i="5" s="1"/>
  <c r="I55" i="5"/>
  <c r="L55" i="5" s="1"/>
  <c r="I53" i="5"/>
  <c r="L53" i="5" s="1"/>
  <c r="I52" i="5"/>
  <c r="I51" i="5"/>
  <c r="D62" i="5"/>
  <c r="D61" i="5"/>
  <c r="D63" i="5" s="1"/>
  <c r="G63" i="5" s="1"/>
  <c r="I63" i="5" s="1"/>
  <c r="G64" i="5"/>
  <c r="I64" i="5" s="1"/>
  <c r="H54" i="5"/>
  <c r="D58" i="5"/>
  <c r="D53" i="5"/>
  <c r="G54" i="5" s="1"/>
  <c r="T24" i="3"/>
  <c r="P106" i="3"/>
  <c r="P105" i="3"/>
  <c r="P104" i="3"/>
  <c r="P98" i="3"/>
  <c r="P96" i="3"/>
  <c r="P92" i="3"/>
  <c r="P94" i="3" s="1"/>
  <c r="P97" i="3" s="1"/>
  <c r="P86" i="3"/>
  <c r="P84" i="3"/>
  <c r="P102" i="3" s="1"/>
  <c r="P82" i="3"/>
  <c r="P85" i="3" s="1"/>
  <c r="P103" i="3" s="1"/>
  <c r="P70" i="3"/>
  <c r="P73" i="3" s="1"/>
  <c r="P75" i="3" s="1"/>
  <c r="P57" i="3"/>
  <c r="P55" i="3"/>
  <c r="P58" i="3" s="1"/>
  <c r="G16" i="3"/>
  <c r="I16" i="3" s="1"/>
  <c r="L16" i="3" s="1"/>
  <c r="R114" i="5" l="1"/>
  <c r="I54" i="5"/>
  <c r="H110" i="5"/>
  <c r="D100" i="5"/>
  <c r="I90" i="5"/>
  <c r="K63" i="5"/>
  <c r="L63" i="5"/>
  <c r="K97" i="5"/>
  <c r="L97" i="5" s="1"/>
  <c r="M97" i="5" s="1"/>
  <c r="K64" i="5"/>
  <c r="J54" i="5" s="1"/>
  <c r="L54" i="5" s="1"/>
  <c r="L98" i="5"/>
  <c r="M98" i="5" s="1"/>
  <c r="H85" i="5"/>
  <c r="I85" i="5" s="1"/>
  <c r="L85" i="5" s="1"/>
  <c r="C99" i="5"/>
  <c r="D116" i="5"/>
  <c r="G110" i="5" s="1"/>
  <c r="I110" i="5" s="1"/>
  <c r="L110" i="5" s="1"/>
  <c r="K123" i="5"/>
  <c r="I115" i="5"/>
  <c r="K122" i="5"/>
  <c r="L51" i="5"/>
  <c r="L52" i="5"/>
  <c r="P107" i="3"/>
  <c r="P87" i="3"/>
  <c r="P99" i="3"/>
  <c r="P60" i="3"/>
  <c r="P62" i="3" s="1"/>
  <c r="K125" i="5" l="1"/>
  <c r="J90" i="5"/>
  <c r="L64" i="5"/>
  <c r="L122" i="5"/>
  <c r="M122" i="5" s="1"/>
  <c r="J115" i="5"/>
  <c r="L115" i="5" s="1"/>
  <c r="L123" i="5"/>
  <c r="M123" i="5" s="1"/>
  <c r="K100" i="5"/>
  <c r="K66" i="5"/>
  <c r="L90" i="5" l="1"/>
  <c r="L100" i="5" s="1"/>
  <c r="J100" i="5"/>
  <c r="L125" i="5"/>
  <c r="J125" i="5"/>
  <c r="M115" i="5"/>
  <c r="M125" i="5" s="1"/>
  <c r="J66" i="5"/>
  <c r="L66" i="5"/>
  <c r="M90" i="5" l="1"/>
  <c r="M100" i="5" s="1"/>
  <c r="C10" i="3" l="1"/>
  <c r="C12" i="3" s="1"/>
  <c r="B10" i="3"/>
  <c r="B12" i="3" s="1"/>
  <c r="H15" i="3"/>
  <c r="AL32" i="3" l="1"/>
  <c r="AL28" i="3"/>
  <c r="AL24" i="3"/>
  <c r="AL25" i="3" s="1"/>
  <c r="G7" i="3"/>
  <c r="H7" i="3"/>
  <c r="G8" i="3"/>
  <c r="H8" i="3"/>
  <c r="I8" i="3" s="1"/>
  <c r="L8" i="3" s="1"/>
  <c r="G9" i="3"/>
  <c r="H9" i="3"/>
  <c r="G10" i="3"/>
  <c r="H10" i="3"/>
  <c r="G11" i="3"/>
  <c r="H11" i="3"/>
  <c r="G12" i="3"/>
  <c r="H12" i="3"/>
  <c r="B22" i="3"/>
  <c r="C22" i="3"/>
  <c r="G13" i="3"/>
  <c r="H13" i="3"/>
  <c r="I13" i="3" s="1"/>
  <c r="L13" i="3" s="1"/>
  <c r="B15" i="3"/>
  <c r="C15" i="3"/>
  <c r="G14" i="3"/>
  <c r="H14" i="3"/>
  <c r="J14" i="3"/>
  <c r="G17" i="3"/>
  <c r="C27" i="3"/>
  <c r="G18" i="3"/>
  <c r="G20" i="3"/>
  <c r="I20" i="3" s="1"/>
  <c r="G21" i="3"/>
  <c r="C38" i="3"/>
  <c r="C41" i="3" s="1"/>
  <c r="G19" i="3"/>
  <c r="B50" i="3"/>
  <c r="B55" i="3" s="1"/>
  <c r="C50" i="3"/>
  <c r="D52" i="3"/>
  <c r="C53" i="3"/>
  <c r="D53" i="3" s="1"/>
  <c r="D54" i="3"/>
  <c r="I14" i="3" l="1"/>
  <c r="I12" i="3"/>
  <c r="L12" i="3" s="1"/>
  <c r="I10" i="3"/>
  <c r="L14" i="3"/>
  <c r="I7" i="3"/>
  <c r="I11" i="3"/>
  <c r="L11" i="3" s="1"/>
  <c r="O11" i="3" s="1"/>
  <c r="I19" i="3"/>
  <c r="L19" i="3" s="1"/>
  <c r="Q19" i="3" s="1"/>
  <c r="I21" i="3"/>
  <c r="L21" i="3" s="1"/>
  <c r="P21" i="3" s="1"/>
  <c r="I18" i="3"/>
  <c r="L18" i="3" s="1"/>
  <c r="O18" i="3" s="1"/>
  <c r="I17" i="3"/>
  <c r="L17" i="3" s="1"/>
  <c r="N17" i="3" s="1"/>
  <c r="I9" i="3"/>
  <c r="L9" i="3" s="1"/>
  <c r="N9" i="3" s="1"/>
  <c r="M8" i="3"/>
  <c r="M22" i="3" s="1"/>
  <c r="N33" i="3"/>
  <c r="H22" i="3"/>
  <c r="P13" i="3"/>
  <c r="AD34" i="3"/>
  <c r="AI34" i="3" s="1"/>
  <c r="M16" i="3"/>
  <c r="S14" i="3"/>
  <c r="S22" i="3" s="1"/>
  <c r="C43" i="3"/>
  <c r="C28" i="3"/>
  <c r="C29" i="3" s="1"/>
  <c r="K20" i="3"/>
  <c r="AI15" i="3" s="1"/>
  <c r="D50" i="3"/>
  <c r="L20" i="3" l="1"/>
  <c r="O22" i="3"/>
  <c r="AD20" i="3" s="1"/>
  <c r="P22" i="3"/>
  <c r="N12" i="3"/>
  <c r="N22" i="3" s="1"/>
  <c r="Q22" i="3"/>
  <c r="AD22" i="3" s="1"/>
  <c r="L7" i="3"/>
  <c r="AD30" i="3"/>
  <c r="AI30" i="3" s="1"/>
  <c r="N28" i="3"/>
  <c r="AI13" i="3"/>
  <c r="C51" i="3"/>
  <c r="D51" i="3" s="1"/>
  <c r="D55" i="3" s="1"/>
  <c r="K22" i="3"/>
  <c r="J10" i="3"/>
  <c r="AI19" i="3"/>
  <c r="AI18" i="3"/>
  <c r="AI20" i="3"/>
  <c r="AD21" i="3"/>
  <c r="AI22" i="3"/>
  <c r="J22" i="3" l="1"/>
  <c r="L10" i="3"/>
  <c r="AD19" i="3"/>
  <c r="AI21" i="3"/>
  <c r="N29" i="3"/>
  <c r="N30" i="3" s="1"/>
  <c r="AD18" i="3"/>
  <c r="C55" i="3"/>
  <c r="B26" i="3" s="1"/>
  <c r="B27" i="3" l="1"/>
  <c r="B28" i="3" s="1"/>
  <c r="B29" i="3" s="1"/>
  <c r="G15" i="3"/>
  <c r="AI23" i="3"/>
  <c r="AD23" i="3"/>
  <c r="N34" i="3"/>
  <c r="R10" i="3"/>
  <c r="R22" i="3" s="1"/>
  <c r="G24" i="3" l="1"/>
  <c r="I15" i="3"/>
  <c r="L15" i="3" s="1"/>
  <c r="G22" i="3"/>
  <c r="AD26" i="3"/>
  <c r="AD27" i="3" s="1"/>
  <c r="N35" i="3"/>
  <c r="I22" i="3" l="1"/>
  <c r="AL29" i="3"/>
  <c r="AL30" i="3" s="1"/>
  <c r="AL31" i="3" s="1"/>
  <c r="AL33" i="3" s="1"/>
  <c r="AI26" i="3"/>
  <c r="AI27" i="3" s="1"/>
  <c r="L24" i="3" l="1"/>
  <c r="L22" i="3"/>
  <c r="T15" i="3"/>
  <c r="T22" i="3" s="1"/>
  <c r="N36" i="3" l="1"/>
  <c r="N37" i="3" s="1"/>
  <c r="AD31" i="3"/>
  <c r="AD32" i="3" s="1"/>
  <c r="AI31" i="3" l="1"/>
  <c r="AI32" i="3"/>
  <c r="AD33" i="3"/>
  <c r="AD35" i="3" l="1"/>
  <c r="AI33" i="3"/>
  <c r="AI35" i="3" l="1"/>
  <c r="AI36" i="3" s="1"/>
  <c r="AD36" i="3"/>
</calcChain>
</file>

<file path=xl/sharedStrings.xml><?xml version="1.0" encoding="utf-8"?>
<sst xmlns="http://schemas.openxmlformats.org/spreadsheetml/2006/main" count="430" uniqueCount="224">
  <si>
    <t>$</t>
  </si>
  <si>
    <t>Trampo S.A.</t>
  </si>
  <si>
    <t>[a]</t>
  </si>
  <si>
    <t>[b]</t>
  </si>
  <si>
    <t>[c]=[b-a]</t>
  </si>
  <si>
    <t>Eliminaciones</t>
  </si>
  <si>
    <t>c+H-D</t>
  </si>
  <si>
    <t>A.O.</t>
  </si>
  <si>
    <t>A.I.</t>
  </si>
  <si>
    <t>A.F.</t>
  </si>
  <si>
    <t>Utilidad del ejercicio</t>
  </si>
  <si>
    <t>Saldo inicial</t>
  </si>
  <si>
    <t>Estado de situación financiera</t>
  </si>
  <si>
    <t>Variación</t>
  </si>
  <si>
    <t>D</t>
  </si>
  <si>
    <t>H</t>
  </si>
  <si>
    <t>Cobranza</t>
  </si>
  <si>
    <t>Pago a</t>
  </si>
  <si>
    <t>Pago de</t>
  </si>
  <si>
    <t>Otros</t>
  </si>
  <si>
    <t>Compra</t>
  </si>
  <si>
    <t>Aporte</t>
  </si>
  <si>
    <t>Efectivo</t>
  </si>
  <si>
    <t>Debe</t>
  </si>
  <si>
    <t>Haber</t>
  </si>
  <si>
    <t>Neta</t>
  </si>
  <si>
    <t>a clientes</t>
  </si>
  <si>
    <t>proveed.</t>
  </si>
  <si>
    <t>trabaj.</t>
  </si>
  <si>
    <t>imp.</t>
  </si>
  <si>
    <t>pagos</t>
  </si>
  <si>
    <t>de A.F.</t>
  </si>
  <si>
    <t>capital</t>
  </si>
  <si>
    <t>dividendo</t>
  </si>
  <si>
    <t>(+) Transacciones que no generan flujos de efectivo</t>
  </si>
  <si>
    <t>Depreciación del periodo</t>
  </si>
  <si>
    <t>Saldo final</t>
  </si>
  <si>
    <t>Existencias</t>
  </si>
  <si>
    <t>(+/-) Variaciones en activos y pasivos operativos</t>
  </si>
  <si>
    <t>Activo</t>
  </si>
  <si>
    <t>Pasivo y patrimonio</t>
  </si>
  <si>
    <t>Incremento en Cuentas por cobrar comerciales</t>
  </si>
  <si>
    <t>Activo corriente</t>
  </si>
  <si>
    <t>Pasivo corriente</t>
  </si>
  <si>
    <t>Propiedad y equipo, neto</t>
  </si>
  <si>
    <t>Incremento en Existencias</t>
  </si>
  <si>
    <t>Remuneraciones por pagar</t>
  </si>
  <si>
    <t>Proveedores por pagar</t>
  </si>
  <si>
    <t>Incremento en Remuneraciones por pagar</t>
  </si>
  <si>
    <t>Impuesto por pagar</t>
  </si>
  <si>
    <t>Incremento en Cuentas por pagar a proveedores</t>
  </si>
  <si>
    <t>Cobranzas a clientes</t>
  </si>
  <si>
    <t>Total pasivo</t>
  </si>
  <si>
    <t>Capital social</t>
  </si>
  <si>
    <t>Impuestos por pagar</t>
  </si>
  <si>
    <t>Incremento en Impuesto a la renta por pagar</t>
  </si>
  <si>
    <t>Resultados acumulados</t>
  </si>
  <si>
    <t>Actividades de operación</t>
  </si>
  <si>
    <t>Activo no corriente</t>
  </si>
  <si>
    <t>Patrimonio</t>
  </si>
  <si>
    <t>Ventas</t>
  </si>
  <si>
    <t>Propiedad y equipo , neto</t>
  </si>
  <si>
    <t>CV: Inventarios</t>
  </si>
  <si>
    <t>Pagos a proveedores</t>
  </si>
  <si>
    <t>CV: Gasto de personal</t>
  </si>
  <si>
    <t>Total patrimonio</t>
  </si>
  <si>
    <t>Gastos diversos</t>
  </si>
  <si>
    <t>Pago a empleados</t>
  </si>
  <si>
    <t>Total activos</t>
  </si>
  <si>
    <t>Total pasivo y patrimonio</t>
  </si>
  <si>
    <t>Depreciación</t>
  </si>
  <si>
    <t>Pago de impuestos</t>
  </si>
  <si>
    <t>Otros pagos</t>
  </si>
  <si>
    <t>Efectivo neto generado por actividades de operación</t>
  </si>
  <si>
    <t>Impuesto a la renta</t>
  </si>
  <si>
    <t>Estado de resultados</t>
  </si>
  <si>
    <t>Actividades de inversión</t>
  </si>
  <si>
    <t>Pagos por compra de propiedad, planta y equipos</t>
  </si>
  <si>
    <t>Efectivo neto utilizado en actividades de inversión</t>
  </si>
  <si>
    <t xml:space="preserve">Ventas </t>
  </si>
  <si>
    <t>Costo de ventas</t>
  </si>
  <si>
    <t>Actividades de financiamiento</t>
  </si>
  <si>
    <t>Inventarios vendidos</t>
  </si>
  <si>
    <t>Capital recibido en efectivo</t>
  </si>
  <si>
    <t>Gasto de personal</t>
  </si>
  <si>
    <t>Pago de dividendos</t>
  </si>
  <si>
    <t>Utilidad bruta</t>
  </si>
  <si>
    <t>Efectivo neto utilizado en actividades de financiamiento</t>
  </si>
  <si>
    <t>Gastos de diversos</t>
  </si>
  <si>
    <t>Flujo de efectivo neto del periodo</t>
  </si>
  <si>
    <t>Saldo inicial del efectivo y equivalente de efectivo</t>
  </si>
  <si>
    <t>Saldo final del efectivo y equivalente de efectivo</t>
  </si>
  <si>
    <t>Utilidad antes de impuestos</t>
  </si>
  <si>
    <t>Utilidad neta</t>
  </si>
  <si>
    <t>Estado de cambios en el patrimonio neto</t>
  </si>
  <si>
    <t xml:space="preserve">Capital </t>
  </si>
  <si>
    <t>Total</t>
  </si>
  <si>
    <t>(+) Utilidad neta</t>
  </si>
  <si>
    <t xml:space="preserve">(+) Capital recibido en efectivo </t>
  </si>
  <si>
    <t>(-) Pago de dividenos</t>
  </si>
  <si>
    <t>METODO DIRECTO</t>
  </si>
  <si>
    <t>Estado de Flujos de Efectivo</t>
  </si>
  <si>
    <t>TRAMPO S.A.</t>
  </si>
  <si>
    <t>Por el periodo terminado el 31 de diciembre de 2019</t>
  </si>
  <si>
    <t>METODO INDIRECTO</t>
  </si>
  <si>
    <t>INPUTS</t>
  </si>
  <si>
    <t>PROCESS</t>
  </si>
  <si>
    <t>OUTPUT</t>
  </si>
  <si>
    <t>ORDENAR</t>
  </si>
  <si>
    <t>DEUDORES EN POSITIVO</t>
  </si>
  <si>
    <t>ACREEDORES EN NEGATIVO</t>
  </si>
  <si>
    <t>ELIMINAR</t>
  </si>
  <si>
    <t>DISTRIBUIR</t>
  </si>
  <si>
    <t>PRESENTAR</t>
  </si>
  <si>
    <t>UTILIDAD DEL PERIODO +/- AJUSTES</t>
  </si>
  <si>
    <t>Operación</t>
  </si>
  <si>
    <t>Inversión</t>
  </si>
  <si>
    <t>Financiamiento</t>
  </si>
  <si>
    <t>Saldo inicial Efectivo</t>
  </si>
  <si>
    <t>Saldo final Efectivo</t>
  </si>
  <si>
    <t>DIRECTO</t>
  </si>
  <si>
    <t>INDIRECTO</t>
  </si>
  <si>
    <t>fllanto@fasconsulting.pe</t>
  </si>
  <si>
    <t>PASO 1</t>
  </si>
  <si>
    <t>PASO 2</t>
  </si>
  <si>
    <t>PASO 3</t>
  </si>
  <si>
    <t>PASO 4</t>
  </si>
  <si>
    <t>VAR. DE ACTIVOS Y PASIVOS OPERATIVOS</t>
  </si>
  <si>
    <t>Clientes por cobrar comerciales</t>
  </si>
  <si>
    <t>Clientes por cobrar com</t>
  </si>
  <si>
    <t>(+) Capitalización de R.A.</t>
  </si>
  <si>
    <t>Result.</t>
  </si>
  <si>
    <t>Acum.</t>
  </si>
  <si>
    <t>Al 31 de diciembre de 2024 y 23</t>
  </si>
  <si>
    <t>Por el periodo terminado el 31 de diciembre de 2024</t>
  </si>
  <si>
    <t>RESULTADOS ACUMULADOS</t>
  </si>
  <si>
    <t>SALDO INICIAL CUENTAS POR COBRAR</t>
  </si>
  <si>
    <t>(+) VENTAS DEL AÑO</t>
  </si>
  <si>
    <t>(-) COBROS DEL AÑO</t>
  </si>
  <si>
    <t>SALDO FINAL CUENTAS POR COBRAR</t>
  </si>
  <si>
    <t>XXXXXXX</t>
  </si>
  <si>
    <t>(-) SALDO FINAL CUENTAS POR COBRAR</t>
  </si>
  <si>
    <t>A</t>
  </si>
  <si>
    <t>B</t>
  </si>
  <si>
    <t>C</t>
  </si>
  <si>
    <t>A + B - C = D</t>
  </si>
  <si>
    <t>A + B - D = C</t>
  </si>
  <si>
    <t>COBROS DEL AÑO</t>
  </si>
  <si>
    <t>VARIACION DE LAS CUENTAS POR COBRAR</t>
  </si>
  <si>
    <t>SALDO INICIAL REMUNERACIONES POR PAGAR</t>
  </si>
  <si>
    <t>(+) GASTO DE PERSONAL</t>
  </si>
  <si>
    <t>(-) PAGOS A PERSONAL</t>
  </si>
  <si>
    <t>SALDO FINAL REMUNERACIONES POR PAGAR</t>
  </si>
  <si>
    <t>(-) SALDO FINAL REMUNERACIONES POR PAGAR</t>
  </si>
  <si>
    <t>PAGO A TRBAJADORES</t>
  </si>
  <si>
    <t>DEMOSTRACION DE PAGO A PROVEEDORES</t>
  </si>
  <si>
    <t>(+) COMPRAS DEL AÑO</t>
  </si>
  <si>
    <t>(-) PAGOS AL PROVEEDORES</t>
  </si>
  <si>
    <t>SALDO FINAL DE CXP COMERCIALES</t>
  </si>
  <si>
    <t>(+) SALDO INICIAL DE CXP COMERCIALES</t>
  </si>
  <si>
    <t>(-) SALDO FINAL DE CXP COMERCIALES</t>
  </si>
  <si>
    <t>= PAGOS AL PROVEEDORES</t>
  </si>
  <si>
    <t>ESF 2023</t>
  </si>
  <si>
    <t>ESF 2024</t>
  </si>
  <si>
    <t>DEMOSTRACION DE COMPRAS</t>
  </si>
  <si>
    <t>(+) SALDO INICIAL DE INVENTARIOS</t>
  </si>
  <si>
    <t>(-) COSTO DE VENTAS</t>
  </si>
  <si>
    <t>SALDO FINAL DE INVENTARIOS</t>
  </si>
  <si>
    <t>ER 2024</t>
  </si>
  <si>
    <t>COMPRAS DEL AÑO</t>
  </si>
  <si>
    <t>(-) SALDO FINAL DE INVENTARIOS</t>
  </si>
  <si>
    <t>VARIACION CXP COMERC.</t>
  </si>
  <si>
    <t>VARIACION INVENTARIOS</t>
  </si>
  <si>
    <t>COSTO DE VENTA</t>
  </si>
  <si>
    <t>PROPIEDAD PLANTA Y EQUIPO</t>
  </si>
  <si>
    <t>SALDO INICIAL</t>
  </si>
  <si>
    <t>COSTO</t>
  </si>
  <si>
    <t>(+) COMPRAS</t>
  </si>
  <si>
    <t>(-) BAJAS</t>
  </si>
  <si>
    <t>SALDO FINAL</t>
  </si>
  <si>
    <t>DEP ACUIM</t>
  </si>
  <si>
    <t>(+) ADICIONES</t>
  </si>
  <si>
    <t>BAJA</t>
  </si>
  <si>
    <t>DEP ACUM</t>
  </si>
  <si>
    <t>Costo de baja de PPE</t>
  </si>
  <si>
    <t>Pago</t>
  </si>
  <si>
    <t>compra PPE</t>
  </si>
  <si>
    <t xml:space="preserve">EN LA PREPARACION DEL </t>
  </si>
  <si>
    <t>EFE, LA DIFERENCIA DE</t>
  </si>
  <si>
    <t>CAMBIO…:</t>
  </si>
  <si>
    <t>A) SE ELIMINA AL 100%</t>
  </si>
  <si>
    <t>B) NO SE ELIMINA</t>
  </si>
  <si>
    <t>C) SE ELIMINA PARCIALMENTE</t>
  </si>
  <si>
    <t>Prestamo por pagar</t>
  </si>
  <si>
    <t>Gastos financieros</t>
  </si>
  <si>
    <t>Diferencia de cambio</t>
  </si>
  <si>
    <t>PRESTAMO POR PAGAR</t>
  </si>
  <si>
    <t>S.I.</t>
  </si>
  <si>
    <t>USD</t>
  </si>
  <si>
    <t>(+) GF</t>
  </si>
  <si>
    <t>(-) PAGO</t>
  </si>
  <si>
    <t>SF</t>
  </si>
  <si>
    <t>S/</t>
  </si>
  <si>
    <t>PERDIDA D/C</t>
  </si>
  <si>
    <t>EFECTIVO</t>
  </si>
  <si>
    <t>(+) COBROS</t>
  </si>
  <si>
    <t>(-) PAGOS</t>
  </si>
  <si>
    <t>DIST</t>
  </si>
  <si>
    <t>PAGO</t>
  </si>
  <si>
    <t>DE</t>
  </si>
  <si>
    <t>PRES</t>
  </si>
  <si>
    <t>COBROS</t>
  </si>
  <si>
    <t>PAGOS</t>
  </si>
  <si>
    <t>DC</t>
  </si>
  <si>
    <t>GANANCIA VAR TC</t>
  </si>
  <si>
    <t>SALDO INICIAL EFECTIVO</t>
  </si>
  <si>
    <t>ACT INVERSION</t>
  </si>
  <si>
    <t>ACT OPERACIÓN</t>
  </si>
  <si>
    <t>ACT FINANCIAMIENTO</t>
  </si>
  <si>
    <t>SALDO FINAL EFECTIVO</t>
  </si>
  <si>
    <t>Diferencia de cambio efectivo</t>
  </si>
  <si>
    <t>EFECTO DC DEL EFECTIVO ME</t>
  </si>
  <si>
    <t>WASAP DEL PROFE FREDDY</t>
  </si>
  <si>
    <t>ESCANEA EL QR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</si>
</sst>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\ ;[White]\(#,##0\);\-\ ;"/>
    <numFmt numFmtId="165" formatCode="#,##0\ ;[Black]\(#,##0\);\-\ ;"/>
    <numFmt numFmtId="166" formatCode="_ * #,##0.00_ ;_ * \-#,##0.00_ ;_ * &quot;-&quot;??_ ;_ @_ "/>
    <numFmt numFmtId="167" formatCode="_ * #,##0_ ;_ * \-#,##0_ ;_ * &quot;-&quot;??_ ;_ @_ "/>
    <numFmt numFmtId="168" formatCode="_-* #,##0_-;\-* #,##0_-;_-* &quot;-&quot;??_-;_-@_-"/>
    <numFmt numFmtId="169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theme="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297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0" fillId="3" borderId="0" xfId="0" applyFill="1"/>
    <xf numFmtId="0" fontId="5" fillId="3" borderId="0" xfId="0" applyFont="1" applyFill="1"/>
    <xf numFmtId="0" fontId="7" fillId="3" borderId="0" xfId="0" applyFont="1" applyFill="1"/>
    <xf numFmtId="0" fontId="5" fillId="3" borderId="2" xfId="0" applyFont="1" applyFill="1" applyBorder="1"/>
    <xf numFmtId="0" fontId="0" fillId="3" borderId="3" xfId="0" applyFill="1" applyBorder="1"/>
    <xf numFmtId="0" fontId="7" fillId="5" borderId="5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5" fillId="3" borderId="3" xfId="0" applyFont="1" applyFill="1" applyBorder="1"/>
    <xf numFmtId="0" fontId="7" fillId="8" borderId="0" xfId="0" applyFont="1" applyFill="1"/>
    <xf numFmtId="3" fontId="7" fillId="8" borderId="0" xfId="0" applyNumberFormat="1" applyFont="1" applyFill="1"/>
    <xf numFmtId="0" fontId="5" fillId="0" borderId="0" xfId="0" applyFont="1"/>
    <xf numFmtId="0" fontId="7" fillId="3" borderId="0" xfId="0" applyFont="1" applyFill="1" applyAlignment="1">
      <alignment horizontal="left"/>
    </xf>
    <xf numFmtId="164" fontId="6" fillId="4" borderId="8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3" fontId="7" fillId="3" borderId="0" xfId="0" applyNumberFormat="1" applyFont="1" applyFill="1"/>
    <xf numFmtId="0" fontId="7" fillId="3" borderId="3" xfId="0" applyFont="1" applyFill="1" applyBorder="1" applyAlignment="1">
      <alignment horizontal="center"/>
    </xf>
    <xf numFmtId="165" fontId="5" fillId="3" borderId="11" xfId="0" applyNumberFormat="1" applyFont="1" applyFill="1" applyBorder="1" applyAlignment="1">
      <alignment horizontal="right" vertical="center" wrapText="1"/>
    </xf>
    <xf numFmtId="166" fontId="3" fillId="4" borderId="9" xfId="1" applyFont="1" applyFill="1" applyBorder="1" applyAlignment="1">
      <alignment horizontal="center" vertical="center" wrapText="1"/>
    </xf>
    <xf numFmtId="165" fontId="5" fillId="3" borderId="0" xfId="0" applyNumberFormat="1" applyFont="1" applyFill="1"/>
    <xf numFmtId="0" fontId="7" fillId="3" borderId="0" xfId="0" applyFont="1" applyFill="1" applyAlignment="1">
      <alignment horizontal="center"/>
    </xf>
    <xf numFmtId="0" fontId="7" fillId="3" borderId="9" xfId="0" applyFont="1" applyFill="1" applyBorder="1"/>
    <xf numFmtId="0" fontId="5" fillId="3" borderId="0" xfId="0" applyFont="1" applyFill="1" applyAlignment="1">
      <alignment horizontal="left" indent="4"/>
    </xf>
    <xf numFmtId="3" fontId="5" fillId="3" borderId="0" xfId="0" applyNumberFormat="1" applyFont="1" applyFill="1"/>
    <xf numFmtId="165" fontId="7" fillId="8" borderId="0" xfId="0" applyNumberFormat="1" applyFont="1" applyFill="1"/>
    <xf numFmtId="3" fontId="7" fillId="3" borderId="1" xfId="0" applyNumberFormat="1" applyFont="1" applyFill="1" applyBorder="1"/>
    <xf numFmtId="165" fontId="5" fillId="3" borderId="1" xfId="0" applyNumberFormat="1" applyFont="1" applyFill="1" applyBorder="1"/>
    <xf numFmtId="0" fontId="5" fillId="0" borderId="12" xfId="0" applyFont="1" applyBorder="1"/>
    <xf numFmtId="164" fontId="6" fillId="4" borderId="6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/>
    </xf>
    <xf numFmtId="165" fontId="5" fillId="3" borderId="0" xfId="0" applyNumberFormat="1" applyFont="1" applyFill="1" applyAlignment="1">
      <alignment horizontal="right" vertical="center" wrapText="1"/>
    </xf>
    <xf numFmtId="0" fontId="0" fillId="3" borderId="1" xfId="0" applyFill="1" applyBorder="1"/>
    <xf numFmtId="165" fontId="5" fillId="3" borderId="1" xfId="0" applyNumberFormat="1" applyFont="1" applyFill="1" applyBorder="1" applyAlignment="1">
      <alignment horizontal="right" vertical="center" wrapText="1"/>
    </xf>
    <xf numFmtId="3" fontId="7" fillId="3" borderId="15" xfId="0" applyNumberFormat="1" applyFont="1" applyFill="1" applyBorder="1"/>
    <xf numFmtId="165" fontId="5" fillId="3" borderId="15" xfId="0" applyNumberFormat="1" applyFont="1" applyFill="1" applyBorder="1" applyAlignment="1">
      <alignment horizontal="right" vertical="center" wrapText="1"/>
    </xf>
    <xf numFmtId="167" fontId="7" fillId="3" borderId="0" xfId="1" applyNumberFormat="1" applyFont="1" applyFill="1" applyBorder="1"/>
    <xf numFmtId="167" fontId="7" fillId="3" borderId="0" xfId="1" applyNumberFormat="1" applyFont="1" applyFill="1" applyBorder="1" applyAlignment="1">
      <alignment horizontal="center"/>
    </xf>
    <xf numFmtId="167" fontId="5" fillId="3" borderId="0" xfId="1" applyNumberFormat="1" applyFont="1" applyFill="1" applyBorder="1"/>
    <xf numFmtId="0" fontId="7" fillId="3" borderId="0" xfId="0" applyFont="1" applyFill="1" applyAlignment="1">
      <alignment horizontal="left" indent="6"/>
    </xf>
    <xf numFmtId="0" fontId="5" fillId="3" borderId="0" xfId="0" applyFont="1" applyFill="1" applyAlignment="1">
      <alignment horizontal="left"/>
    </xf>
    <xf numFmtId="0" fontId="7" fillId="8" borderId="0" xfId="0" applyFont="1" applyFill="1" applyAlignment="1">
      <alignment horizontal="left"/>
    </xf>
    <xf numFmtId="3" fontId="5" fillId="8" borderId="0" xfId="0" applyNumberFormat="1" applyFont="1" applyFill="1"/>
    <xf numFmtId="0" fontId="7" fillId="11" borderId="0" xfId="0" applyFont="1" applyFill="1" applyAlignment="1">
      <alignment horizontal="left"/>
    </xf>
    <xf numFmtId="0" fontId="0" fillId="11" borderId="0" xfId="0" applyFill="1"/>
    <xf numFmtId="0" fontId="7" fillId="11" borderId="0" xfId="0" applyFont="1" applyFill="1" applyAlignment="1">
      <alignment horizontal="center"/>
    </xf>
    <xf numFmtId="0" fontId="5" fillId="11" borderId="0" xfId="0" applyFont="1" applyFill="1"/>
    <xf numFmtId="3" fontId="7" fillId="8" borderId="1" xfId="0" applyNumberFormat="1" applyFont="1" applyFill="1" applyBorder="1"/>
    <xf numFmtId="0" fontId="0" fillId="13" borderId="0" xfId="0" applyFill="1"/>
    <xf numFmtId="0" fontId="5" fillId="13" borderId="0" xfId="0" applyFont="1" applyFill="1"/>
    <xf numFmtId="0" fontId="11" fillId="13" borderId="0" xfId="0" applyFont="1" applyFill="1"/>
    <xf numFmtId="0" fontId="7" fillId="14" borderId="2" xfId="0" applyFont="1" applyFill="1" applyBorder="1" applyAlignment="1">
      <alignment horizontal="center"/>
    </xf>
    <xf numFmtId="0" fontId="7" fillId="14" borderId="5" xfId="0" applyFont="1" applyFill="1" applyBorder="1" applyAlignment="1">
      <alignment horizontal="center"/>
    </xf>
    <xf numFmtId="0" fontId="7" fillId="14" borderId="12" xfId="0" applyFont="1" applyFill="1" applyBorder="1" applyAlignment="1">
      <alignment horizontal="center"/>
    </xf>
    <xf numFmtId="0" fontId="7" fillId="14" borderId="14" xfId="0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/>
    </xf>
    <xf numFmtId="0" fontId="7" fillId="11" borderId="14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7" fillId="9" borderId="14" xfId="0" applyFont="1" applyFill="1" applyBorder="1" applyAlignment="1">
      <alignment horizontal="center"/>
    </xf>
    <xf numFmtId="164" fontId="8" fillId="10" borderId="8" xfId="0" applyNumberFormat="1" applyFont="1" applyFill="1" applyBorder="1" applyAlignment="1">
      <alignment horizontal="right" vertical="center" wrapText="1"/>
    </xf>
    <xf numFmtId="164" fontId="6" fillId="12" borderId="6" xfId="0" applyNumberFormat="1" applyFont="1" applyFill="1" applyBorder="1" applyAlignment="1">
      <alignment horizontal="right" vertical="center" wrapText="1"/>
    </xf>
    <xf numFmtId="164" fontId="6" fillId="12" borderId="8" xfId="0" applyNumberFormat="1" applyFont="1" applyFill="1" applyBorder="1" applyAlignment="1">
      <alignment horizontal="right" vertical="center" wrapText="1"/>
    </xf>
    <xf numFmtId="168" fontId="8" fillId="18" borderId="8" xfId="2" applyNumberFormat="1" applyFont="1" applyFill="1" applyBorder="1" applyAlignment="1">
      <alignment horizontal="right" vertical="center" wrapText="1"/>
    </xf>
    <xf numFmtId="0" fontId="7" fillId="18" borderId="6" xfId="0" applyFont="1" applyFill="1" applyBorder="1"/>
    <xf numFmtId="0" fontId="0" fillId="18" borderId="15" xfId="0" applyFill="1" applyBorder="1"/>
    <xf numFmtId="0" fontId="9" fillId="3" borderId="0" xfId="0" applyFont="1" applyFill="1"/>
    <xf numFmtId="0" fontId="2" fillId="3" borderId="1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0" borderId="12" xfId="0" applyBorder="1"/>
    <xf numFmtId="164" fontId="8" fillId="10" borderId="13" xfId="0" applyNumberFormat="1" applyFont="1" applyFill="1" applyBorder="1" applyAlignment="1">
      <alignment horizontal="right" vertical="center" wrapText="1"/>
    </xf>
    <xf numFmtId="165" fontId="7" fillId="17" borderId="13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6" fillId="13" borderId="16" xfId="0" applyFont="1" applyFill="1" applyBorder="1"/>
    <xf numFmtId="165" fontId="6" fillId="13" borderId="17" xfId="0" applyNumberFormat="1" applyFont="1" applyFill="1" applyBorder="1" applyAlignment="1">
      <alignment horizontal="right" vertical="center" wrapText="1"/>
    </xf>
    <xf numFmtId="164" fontId="3" fillId="13" borderId="18" xfId="0" applyNumberFormat="1" applyFont="1" applyFill="1" applyBorder="1" applyAlignment="1">
      <alignment horizontal="right" vertical="center" wrapText="1" indent="1"/>
    </xf>
    <xf numFmtId="0" fontId="3" fillId="2" borderId="19" xfId="0" applyFont="1" applyFill="1" applyBorder="1"/>
    <xf numFmtId="165" fontId="7" fillId="8" borderId="4" xfId="0" applyNumberFormat="1" applyFont="1" applyFill="1" applyBorder="1" applyAlignment="1">
      <alignment horizontal="right" vertical="center" wrapText="1"/>
    </xf>
    <xf numFmtId="0" fontId="13" fillId="0" borderId="0" xfId="3" applyFont="1"/>
    <xf numFmtId="165" fontId="5" fillId="19" borderId="11" xfId="0" applyNumberFormat="1" applyFont="1" applyFill="1" applyBorder="1" applyAlignment="1">
      <alignment horizontal="right" vertical="center" wrapText="1" indent="1"/>
    </xf>
    <xf numFmtId="0" fontId="5" fillId="19" borderId="9" xfId="0" applyFont="1" applyFill="1" applyBorder="1"/>
    <xf numFmtId="165" fontId="5" fillId="19" borderId="11" xfId="0" applyNumberFormat="1" applyFont="1" applyFill="1" applyBorder="1" applyAlignment="1">
      <alignment horizontal="right" vertical="center" wrapText="1"/>
    </xf>
    <xf numFmtId="165" fontId="5" fillId="19" borderId="10" xfId="0" applyNumberFormat="1" applyFont="1" applyFill="1" applyBorder="1" applyAlignment="1">
      <alignment horizontal="right" vertical="center" wrapText="1"/>
    </xf>
    <xf numFmtId="165" fontId="5" fillId="19" borderId="14" xfId="0" applyNumberFormat="1" applyFont="1" applyFill="1" applyBorder="1" applyAlignment="1">
      <alignment horizontal="right" vertical="center" wrapText="1"/>
    </xf>
    <xf numFmtId="0" fontId="5" fillId="20" borderId="0" xfId="0" applyFont="1" applyFill="1"/>
    <xf numFmtId="0" fontId="15" fillId="0" borderId="0" xfId="0" applyFont="1"/>
    <xf numFmtId="164" fontId="6" fillId="12" borderId="5" xfId="0" applyNumberFormat="1" applyFont="1" applyFill="1" applyBorder="1" applyAlignment="1">
      <alignment horizontal="right" vertical="center" wrapText="1"/>
    </xf>
    <xf numFmtId="0" fontId="16" fillId="3" borderId="0" xfId="0" applyFont="1" applyFill="1"/>
    <xf numFmtId="0" fontId="17" fillId="3" borderId="0" xfId="0" applyFont="1" applyFill="1"/>
    <xf numFmtId="0" fontId="18" fillId="2" borderId="0" xfId="0" applyFont="1" applyFill="1"/>
    <xf numFmtId="0" fontId="10" fillId="20" borderId="0" xfId="0" applyFont="1" applyFill="1"/>
    <xf numFmtId="0" fontId="0" fillId="20" borderId="0" xfId="0" applyFill="1"/>
    <xf numFmtId="0" fontId="8" fillId="6" borderId="6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8" fillId="15" borderId="15" xfId="0" applyFont="1" applyFill="1" applyBorder="1" applyAlignment="1">
      <alignment horizontal="center"/>
    </xf>
    <xf numFmtId="0" fontId="8" fillId="7" borderId="15" xfId="0" applyFont="1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7" fillId="5" borderId="9" xfId="0" applyFont="1" applyFill="1" applyBorder="1" applyAlignment="1">
      <alignment horizontal="left"/>
    </xf>
    <xf numFmtId="0" fontId="7" fillId="5" borderId="0" xfId="0" applyFont="1" applyFill="1" applyAlignment="1">
      <alignment horizontal="left"/>
    </xf>
    <xf numFmtId="0" fontId="7" fillId="5" borderId="12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 indent="1"/>
    </xf>
    <xf numFmtId="0" fontId="5" fillId="3" borderId="9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7" fillId="5" borderId="0" xfId="0" applyFont="1" applyFill="1" applyAlignment="1">
      <alignment horizontal="center"/>
    </xf>
    <xf numFmtId="0" fontId="20" fillId="12" borderId="0" xfId="0" applyFont="1" applyFill="1"/>
    <xf numFmtId="0" fontId="21" fillId="12" borderId="0" xfId="0" applyFont="1" applyFill="1"/>
    <xf numFmtId="0" fontId="22" fillId="0" borderId="0" xfId="0" applyFont="1"/>
    <xf numFmtId="0" fontId="21" fillId="2" borderId="0" xfId="0" applyFont="1" applyFill="1"/>
    <xf numFmtId="0" fontId="23" fillId="20" borderId="0" xfId="0" applyFont="1" applyFill="1"/>
    <xf numFmtId="0" fontId="22" fillId="20" borderId="0" xfId="0" applyFont="1" applyFill="1"/>
    <xf numFmtId="0" fontId="20" fillId="13" borderId="0" xfId="0" applyFont="1" applyFill="1"/>
    <xf numFmtId="0" fontId="22" fillId="13" borderId="0" xfId="0" applyFont="1" applyFill="1"/>
    <xf numFmtId="3" fontId="19" fillId="3" borderId="0" xfId="0" applyNumberFormat="1" applyFont="1" applyFill="1"/>
    <xf numFmtId="3" fontId="19" fillId="0" borderId="0" xfId="0" applyNumberFormat="1" applyFont="1"/>
    <xf numFmtId="0" fontId="5" fillId="21" borderId="0" xfId="0" applyFont="1" applyFill="1"/>
    <xf numFmtId="3" fontId="7" fillId="21" borderId="0" xfId="0" applyNumberFormat="1" applyFont="1" applyFill="1"/>
    <xf numFmtId="0" fontId="7" fillId="21" borderId="0" xfId="0" applyFont="1" applyFill="1"/>
    <xf numFmtId="167" fontId="7" fillId="21" borderId="0" xfId="1" applyNumberFormat="1" applyFont="1" applyFill="1" applyBorder="1"/>
    <xf numFmtId="0" fontId="7" fillId="22" borderId="9" xfId="0" applyFont="1" applyFill="1" applyBorder="1" applyAlignment="1">
      <alignment horizontal="left"/>
    </xf>
    <xf numFmtId="3" fontId="5" fillId="22" borderId="0" xfId="0" applyNumberFormat="1" applyFont="1" applyFill="1"/>
    <xf numFmtId="3" fontId="7" fillId="22" borderId="0" xfId="0" applyNumberFormat="1" applyFont="1" applyFill="1"/>
    <xf numFmtId="0" fontId="6" fillId="16" borderId="16" xfId="0" applyFont="1" applyFill="1" applyBorder="1" applyAlignment="1">
      <alignment horizontal="center" vertical="center"/>
    </xf>
    <xf numFmtId="0" fontId="6" fillId="16" borderId="20" xfId="0" applyFont="1" applyFill="1" applyBorder="1" applyAlignment="1">
      <alignment horizontal="center" vertical="center"/>
    </xf>
    <xf numFmtId="0" fontId="6" fillId="16" borderId="21" xfId="0" applyFont="1" applyFill="1" applyBorder="1" applyAlignment="1">
      <alignment horizontal="center" vertical="center"/>
    </xf>
    <xf numFmtId="0" fontId="8" fillId="5" borderId="0" xfId="0" applyFont="1" applyFill="1"/>
    <xf numFmtId="0" fontId="8" fillId="22" borderId="8" xfId="1" applyNumberFormat="1" applyFont="1" applyFill="1" applyBorder="1" applyAlignment="1">
      <alignment horizontal="right" vertical="center" wrapText="1"/>
    </xf>
    <xf numFmtId="0" fontId="5" fillId="19" borderId="9" xfId="0" applyFont="1" applyFill="1" applyBorder="1" applyAlignment="1">
      <alignment horizontal="left" indent="3"/>
    </xf>
    <xf numFmtId="3" fontId="7" fillId="23" borderId="0" xfId="0" applyNumberFormat="1" applyFont="1" applyFill="1"/>
    <xf numFmtId="165" fontId="7" fillId="23" borderId="8" xfId="0" applyNumberFormat="1" applyFont="1" applyFill="1" applyBorder="1" applyAlignment="1">
      <alignment horizontal="right" vertical="center" wrapText="1"/>
    </xf>
    <xf numFmtId="165" fontId="7" fillId="19" borderId="11" xfId="0" applyNumberFormat="1" applyFont="1" applyFill="1" applyBorder="1" applyAlignment="1">
      <alignment horizontal="right" vertical="center" wrapText="1" indent="1"/>
    </xf>
    <xf numFmtId="165" fontId="7" fillId="3" borderId="11" xfId="0" applyNumberFormat="1" applyFont="1" applyFill="1" applyBorder="1" applyAlignment="1">
      <alignment horizontal="right" vertical="center" wrapText="1"/>
    </xf>
    <xf numFmtId="0" fontId="5" fillId="23" borderId="9" xfId="0" applyFont="1" applyFill="1" applyBorder="1" applyAlignment="1">
      <alignment horizontal="left"/>
    </xf>
    <xf numFmtId="3" fontId="5" fillId="23" borderId="0" xfId="0" applyNumberFormat="1" applyFont="1" applyFill="1"/>
    <xf numFmtId="165" fontId="5" fillId="23" borderId="0" xfId="0" applyNumberFormat="1" applyFont="1" applyFill="1" applyAlignment="1">
      <alignment horizontal="right" vertical="center" wrapText="1"/>
    </xf>
    <xf numFmtId="165" fontId="7" fillId="23" borderId="11" xfId="0" applyNumberFormat="1" applyFont="1" applyFill="1" applyBorder="1" applyAlignment="1">
      <alignment horizontal="right" vertical="center" wrapText="1"/>
    </xf>
    <xf numFmtId="167" fontId="7" fillId="23" borderId="0" xfId="1" applyNumberFormat="1" applyFont="1" applyFill="1" applyBorder="1"/>
    <xf numFmtId="165" fontId="7" fillId="23" borderId="0" xfId="0" applyNumberFormat="1" applyFont="1" applyFill="1" applyAlignment="1">
      <alignment horizontal="right" vertical="center" wrapText="1"/>
    </xf>
    <xf numFmtId="0" fontId="6" fillId="12" borderId="5" xfId="0" applyFont="1" applyFill="1" applyBorder="1" applyAlignment="1">
      <alignment horizontal="center"/>
    </xf>
    <xf numFmtId="0" fontId="6" fillId="12" borderId="11" xfId="0" applyFont="1" applyFill="1" applyBorder="1" applyAlignment="1">
      <alignment horizontal="center"/>
    </xf>
    <xf numFmtId="164" fontId="6" fillId="13" borderId="18" xfId="0" applyNumberFormat="1" applyFont="1" applyFill="1" applyBorder="1" applyAlignment="1">
      <alignment horizontal="right" vertical="center" wrapText="1" indent="1"/>
    </xf>
    <xf numFmtId="165" fontId="7" fillId="10" borderId="11" xfId="0" applyNumberFormat="1" applyFont="1" applyFill="1" applyBorder="1" applyAlignment="1">
      <alignment horizontal="right" vertical="center" wrapText="1" indent="2"/>
    </xf>
    <xf numFmtId="165" fontId="24" fillId="13" borderId="0" xfId="0" applyNumberFormat="1" applyFont="1" applyFill="1"/>
    <xf numFmtId="0" fontId="6" fillId="24" borderId="0" xfId="0" applyFont="1" applyFill="1" applyAlignment="1">
      <alignment horizontal="center" vertical="center"/>
    </xf>
    <xf numFmtId="165" fontId="5" fillId="25" borderId="9" xfId="0" applyNumberFormat="1" applyFont="1" applyFill="1" applyBorder="1" applyAlignment="1">
      <alignment horizontal="right" vertical="center" wrapText="1"/>
    </xf>
    <xf numFmtId="165" fontId="7" fillId="25" borderId="9" xfId="0" applyNumberFormat="1" applyFont="1" applyFill="1" applyBorder="1" applyAlignment="1">
      <alignment horizontal="right" vertical="center" wrapText="1"/>
    </xf>
    <xf numFmtId="0" fontId="5" fillId="0" borderId="9" xfId="0" applyFont="1" applyBorder="1"/>
    <xf numFmtId="0" fontId="5" fillId="0" borderId="10" xfId="0" applyFont="1" applyBorder="1"/>
    <xf numFmtId="3" fontId="5" fillId="0" borderId="10" xfId="0" applyNumberFormat="1" applyFont="1" applyBorder="1"/>
    <xf numFmtId="0" fontId="5" fillId="25" borderId="9" xfId="0" applyFont="1" applyFill="1" applyBorder="1"/>
    <xf numFmtId="0" fontId="5" fillId="25" borderId="0" xfId="0" applyFont="1" applyFill="1"/>
    <xf numFmtId="3" fontId="5" fillId="25" borderId="10" xfId="0" applyNumberFormat="1" applyFont="1" applyFill="1" applyBorder="1"/>
    <xf numFmtId="0" fontId="5" fillId="25" borderId="2" xfId="0" applyFont="1" applyFill="1" applyBorder="1"/>
    <xf numFmtId="0" fontId="5" fillId="25" borderId="3" xfId="0" applyFont="1" applyFill="1" applyBorder="1"/>
    <xf numFmtId="3" fontId="5" fillId="25" borderId="4" xfId="0" applyNumberFormat="1" applyFont="1" applyFill="1" applyBorder="1"/>
    <xf numFmtId="0" fontId="25" fillId="0" borderId="0" xfId="0" applyFont="1" applyAlignment="1">
      <alignment horizontal="center"/>
    </xf>
    <xf numFmtId="0" fontId="5" fillId="19" borderId="0" xfId="0" applyFont="1" applyFill="1"/>
    <xf numFmtId="0" fontId="7" fillId="0" borderId="0" xfId="0" applyFont="1"/>
    <xf numFmtId="3" fontId="7" fillId="0" borderId="10" xfId="0" applyNumberFormat="1" applyFont="1" applyBorder="1"/>
    <xf numFmtId="0" fontId="26" fillId="19" borderId="2" xfId="0" applyFont="1" applyFill="1" applyBorder="1"/>
    <xf numFmtId="0" fontId="26" fillId="19" borderId="3" xfId="0" applyFont="1" applyFill="1" applyBorder="1"/>
    <xf numFmtId="3" fontId="26" fillId="19" borderId="4" xfId="0" applyNumberFormat="1" applyFont="1" applyFill="1" applyBorder="1"/>
    <xf numFmtId="0" fontId="26" fillId="19" borderId="9" xfId="0" applyFont="1" applyFill="1" applyBorder="1"/>
    <xf numFmtId="0" fontId="26" fillId="19" borderId="0" xfId="0" applyFont="1" applyFill="1"/>
    <xf numFmtId="3" fontId="26" fillId="19" borderId="10" xfId="0" applyNumberFormat="1" applyFont="1" applyFill="1" applyBorder="1"/>
    <xf numFmtId="0" fontId="26" fillId="19" borderId="22" xfId="0" applyFont="1" applyFill="1" applyBorder="1"/>
    <xf numFmtId="0" fontId="26" fillId="19" borderId="23" xfId="0" applyFont="1" applyFill="1" applyBorder="1"/>
    <xf numFmtId="3" fontId="26" fillId="19" borderId="24" xfId="0" applyNumberFormat="1" applyFont="1" applyFill="1" applyBorder="1"/>
    <xf numFmtId="0" fontId="5" fillId="19" borderId="25" xfId="0" applyFont="1" applyFill="1" applyBorder="1"/>
    <xf numFmtId="3" fontId="5" fillId="19" borderId="26" xfId="0" applyNumberFormat="1" applyFont="1" applyFill="1" applyBorder="1"/>
    <xf numFmtId="0" fontId="7" fillId="25" borderId="27" xfId="0" applyFont="1" applyFill="1" applyBorder="1"/>
    <xf numFmtId="0" fontId="7" fillId="25" borderId="19" xfId="0" applyFont="1" applyFill="1" applyBorder="1"/>
    <xf numFmtId="3" fontId="7" fillId="25" borderId="28" xfId="0" applyNumberFormat="1" applyFont="1" applyFill="1" applyBorder="1"/>
    <xf numFmtId="0" fontId="5" fillId="7" borderId="3" xfId="0" applyFont="1" applyFill="1" applyBorder="1"/>
    <xf numFmtId="3" fontId="5" fillId="7" borderId="4" xfId="0" applyNumberFormat="1" applyFont="1" applyFill="1" applyBorder="1"/>
    <xf numFmtId="0" fontId="5" fillId="7" borderId="9" xfId="0" applyFont="1" applyFill="1" applyBorder="1"/>
    <xf numFmtId="0" fontId="5" fillId="7" borderId="0" xfId="0" applyFont="1" applyFill="1"/>
    <xf numFmtId="3" fontId="5" fillId="7" borderId="10" xfId="0" applyNumberFormat="1" applyFont="1" applyFill="1" applyBorder="1"/>
    <xf numFmtId="0" fontId="7" fillId="7" borderId="2" xfId="0" applyFont="1" applyFill="1" applyBorder="1"/>
    <xf numFmtId="0" fontId="7" fillId="7" borderId="9" xfId="0" applyFont="1" applyFill="1" applyBorder="1"/>
    <xf numFmtId="0" fontId="2" fillId="0" borderId="0" xfId="0" applyFont="1"/>
    <xf numFmtId="0" fontId="9" fillId="0" borderId="0" xfId="0" applyFont="1"/>
    <xf numFmtId="0" fontId="7" fillId="10" borderId="16" xfId="0" applyFont="1" applyFill="1" applyBorder="1"/>
    <xf numFmtId="0" fontId="7" fillId="10" borderId="20" xfId="0" applyFont="1" applyFill="1" applyBorder="1"/>
    <xf numFmtId="3" fontId="7" fillId="10" borderId="21" xfId="0" applyNumberFormat="1" applyFont="1" applyFill="1" applyBorder="1"/>
    <xf numFmtId="0" fontId="27" fillId="0" borderId="0" xfId="0" applyFont="1"/>
    <xf numFmtId="0" fontId="27" fillId="0" borderId="25" xfId="0" applyFont="1" applyBorder="1"/>
    <xf numFmtId="3" fontId="27" fillId="0" borderId="26" xfId="0" applyNumberFormat="1" applyFont="1" applyBorder="1"/>
    <xf numFmtId="0" fontId="28" fillId="0" borderId="16" xfId="0" applyFont="1" applyBorder="1"/>
    <xf numFmtId="0" fontId="27" fillId="0" borderId="20" xfId="0" applyFont="1" applyBorder="1"/>
    <xf numFmtId="0" fontId="27" fillId="0" borderId="21" xfId="0" applyFont="1" applyBorder="1"/>
    <xf numFmtId="0" fontId="27" fillId="0" borderId="22" xfId="0" applyFont="1" applyBorder="1"/>
    <xf numFmtId="0" fontId="27" fillId="0" borderId="23" xfId="0" applyFont="1" applyBorder="1"/>
    <xf numFmtId="3" fontId="27" fillId="0" borderId="24" xfId="0" applyNumberFormat="1" applyFont="1" applyBorder="1"/>
    <xf numFmtId="0" fontId="27" fillId="0" borderId="27" xfId="0" applyFont="1" applyBorder="1"/>
    <xf numFmtId="0" fontId="27" fillId="0" borderId="19" xfId="0" applyFont="1" applyBorder="1"/>
    <xf numFmtId="3" fontId="27" fillId="0" borderId="28" xfId="0" applyNumberFormat="1" applyFont="1" applyBorder="1"/>
    <xf numFmtId="0" fontId="28" fillId="11" borderId="27" xfId="0" quotePrefix="1" applyFont="1" applyFill="1" applyBorder="1"/>
    <xf numFmtId="0" fontId="28" fillId="11" borderId="19" xfId="0" applyFont="1" applyFill="1" applyBorder="1"/>
    <xf numFmtId="3" fontId="28" fillId="11" borderId="28" xfId="0" applyNumberFormat="1" applyFont="1" applyFill="1" applyBorder="1"/>
    <xf numFmtId="0" fontId="28" fillId="11" borderId="25" xfId="0" applyFont="1" applyFill="1" applyBorder="1"/>
    <xf numFmtId="0" fontId="28" fillId="11" borderId="0" xfId="0" applyFont="1" applyFill="1"/>
    <xf numFmtId="3" fontId="28" fillId="11" borderId="26" xfId="0" applyNumberFormat="1" applyFont="1" applyFill="1" applyBorder="1"/>
    <xf numFmtId="0" fontId="28" fillId="0" borderId="0" xfId="0" applyFont="1" applyAlignment="1">
      <alignment horizontal="right"/>
    </xf>
    <xf numFmtId="0" fontId="27" fillId="26" borderId="22" xfId="0" applyFont="1" applyFill="1" applyBorder="1"/>
    <xf numFmtId="0" fontId="27" fillId="26" borderId="23" xfId="0" applyFont="1" applyFill="1" applyBorder="1"/>
    <xf numFmtId="3" fontId="27" fillId="26" borderId="24" xfId="0" applyNumberFormat="1" applyFont="1" applyFill="1" applyBorder="1"/>
    <xf numFmtId="0" fontId="27" fillId="26" borderId="25" xfId="0" applyFont="1" applyFill="1" applyBorder="1"/>
    <xf numFmtId="0" fontId="27" fillId="26" borderId="0" xfId="0" applyFont="1" applyFill="1"/>
    <xf numFmtId="3" fontId="27" fillId="26" borderId="26" xfId="0" applyNumberFormat="1" applyFont="1" applyFill="1" applyBorder="1"/>
    <xf numFmtId="0" fontId="28" fillId="26" borderId="22" xfId="0" applyFont="1" applyFill="1" applyBorder="1"/>
    <xf numFmtId="0" fontId="28" fillId="26" borderId="23" xfId="0" applyFont="1" applyFill="1" applyBorder="1"/>
    <xf numFmtId="3" fontId="28" fillId="26" borderId="24" xfId="0" applyNumberFormat="1" applyFont="1" applyFill="1" applyBorder="1"/>
    <xf numFmtId="0" fontId="28" fillId="26" borderId="16" xfId="0" applyFont="1" applyFill="1" applyBorder="1"/>
    <xf numFmtId="0" fontId="28" fillId="26" borderId="20" xfId="0" applyFont="1" applyFill="1" applyBorder="1"/>
    <xf numFmtId="3" fontId="28" fillId="26" borderId="21" xfId="0" applyNumberFormat="1" applyFont="1" applyFill="1" applyBorder="1"/>
    <xf numFmtId="0" fontId="29" fillId="0" borderId="25" xfId="0" applyFont="1" applyBorder="1"/>
    <xf numFmtId="0" fontId="29" fillId="0" borderId="0" xfId="0" applyFont="1"/>
    <xf numFmtId="3" fontId="29" fillId="0" borderId="26" xfId="0" applyNumberFormat="1" applyFont="1" applyBorder="1"/>
    <xf numFmtId="0" fontId="27" fillId="10" borderId="22" xfId="0" applyFont="1" applyFill="1" applyBorder="1"/>
    <xf numFmtId="0" fontId="27" fillId="10" borderId="23" xfId="0" applyFont="1" applyFill="1" applyBorder="1"/>
    <xf numFmtId="3" fontId="27" fillId="10" borderId="24" xfId="0" applyNumberFormat="1" applyFont="1" applyFill="1" applyBorder="1"/>
    <xf numFmtId="0" fontId="27" fillId="10" borderId="25" xfId="0" applyFont="1" applyFill="1" applyBorder="1"/>
    <xf numFmtId="0" fontId="27" fillId="10" borderId="0" xfId="0" applyFont="1" applyFill="1"/>
    <xf numFmtId="3" fontId="27" fillId="10" borderId="26" xfId="0" applyNumberFormat="1" applyFont="1" applyFill="1" applyBorder="1"/>
    <xf numFmtId="0" fontId="27" fillId="25" borderId="25" xfId="0" applyFont="1" applyFill="1" applyBorder="1"/>
    <xf numFmtId="0" fontId="27" fillId="25" borderId="0" xfId="0" applyFont="1" applyFill="1"/>
    <xf numFmtId="3" fontId="27" fillId="25" borderId="26" xfId="0" applyNumberFormat="1" applyFont="1" applyFill="1" applyBorder="1"/>
    <xf numFmtId="165" fontId="5" fillId="25" borderId="11" xfId="0" applyNumberFormat="1" applyFont="1" applyFill="1" applyBorder="1" applyAlignment="1">
      <alignment horizontal="right" vertical="center" wrapText="1"/>
    </xf>
    <xf numFmtId="165" fontId="7" fillId="25" borderId="11" xfId="0" applyNumberFormat="1" applyFont="1" applyFill="1" applyBorder="1" applyAlignment="1">
      <alignment horizontal="right" vertical="center" wrapText="1"/>
    </xf>
    <xf numFmtId="0" fontId="5" fillId="27" borderId="11" xfId="0" applyFont="1" applyFill="1" applyBorder="1"/>
    <xf numFmtId="165" fontId="5" fillId="27" borderId="11" xfId="0" applyNumberFormat="1" applyFont="1" applyFill="1" applyBorder="1"/>
    <xf numFmtId="0" fontId="7" fillId="27" borderId="11" xfId="0" applyFont="1" applyFill="1" applyBorder="1"/>
    <xf numFmtId="3" fontId="7" fillId="27" borderId="0" xfId="0" applyNumberFormat="1" applyFont="1" applyFill="1"/>
    <xf numFmtId="167" fontId="7" fillId="27" borderId="0" xfId="1" applyNumberFormat="1" applyFont="1" applyFill="1" applyBorder="1"/>
    <xf numFmtId="165" fontId="7" fillId="27" borderId="0" xfId="0" applyNumberFormat="1" applyFont="1" applyFill="1" applyAlignment="1">
      <alignment horizontal="right" vertical="center" wrapText="1"/>
    </xf>
    <xf numFmtId="0" fontId="5" fillId="7" borderId="11" xfId="0" applyFont="1" applyFill="1" applyBorder="1"/>
    <xf numFmtId="165" fontId="5" fillId="7" borderId="11" xfId="0" applyNumberFormat="1" applyFont="1" applyFill="1" applyBorder="1"/>
    <xf numFmtId="0" fontId="7" fillId="7" borderId="11" xfId="0" applyFont="1" applyFill="1" applyBorder="1"/>
    <xf numFmtId="165" fontId="7" fillId="7" borderId="9" xfId="0" applyNumberFormat="1" applyFont="1" applyFill="1" applyBorder="1"/>
    <xf numFmtId="164" fontId="8" fillId="3" borderId="6" xfId="0" applyNumberFormat="1" applyFont="1" applyFill="1" applyBorder="1" applyAlignment="1">
      <alignment horizontal="right" vertical="center" wrapText="1"/>
    </xf>
    <xf numFmtId="165" fontId="8" fillId="3" borderId="6" xfId="0" applyNumberFormat="1" applyFont="1" applyFill="1" applyBorder="1" applyAlignment="1">
      <alignment horizontal="right" vertical="center" wrapText="1"/>
    </xf>
    <xf numFmtId="0" fontId="5" fillId="8" borderId="0" xfId="0" applyFont="1" applyFill="1"/>
    <xf numFmtId="3" fontId="5" fillId="0" borderId="0" xfId="0" applyNumberFormat="1" applyFont="1"/>
    <xf numFmtId="3" fontId="7" fillId="0" borderId="0" xfId="0" applyNumberFormat="1" applyFont="1"/>
    <xf numFmtId="0" fontId="6" fillId="16" borderId="22" xfId="0" applyFont="1" applyFill="1" applyBorder="1" applyAlignment="1">
      <alignment horizontal="center" vertical="center"/>
    </xf>
    <xf numFmtId="0" fontId="6" fillId="16" borderId="23" xfId="0" applyFont="1" applyFill="1" applyBorder="1" applyAlignment="1">
      <alignment horizontal="center" vertical="center"/>
    </xf>
    <xf numFmtId="0" fontId="6" fillId="16" borderId="24" xfId="0" applyFont="1" applyFill="1" applyBorder="1" applyAlignment="1">
      <alignment horizontal="center" vertical="center"/>
    </xf>
    <xf numFmtId="0" fontId="8" fillId="5" borderId="2" xfId="0" applyFont="1" applyFill="1" applyBorder="1"/>
    <xf numFmtId="0" fontId="8" fillId="5" borderId="9" xfId="0" applyFont="1" applyFill="1" applyBorder="1"/>
    <xf numFmtId="0" fontId="5" fillId="19" borderId="12" xfId="0" applyFont="1" applyFill="1" applyBorder="1" applyAlignment="1">
      <alignment horizontal="left" indent="3"/>
    </xf>
    <xf numFmtId="165" fontId="5" fillId="19" borderId="13" xfId="0" applyNumberFormat="1" applyFont="1" applyFill="1" applyBorder="1" applyAlignment="1">
      <alignment horizontal="right" vertical="center" wrapText="1"/>
    </xf>
    <xf numFmtId="165" fontId="5" fillId="19" borderId="14" xfId="0" applyNumberFormat="1" applyFont="1" applyFill="1" applyBorder="1" applyAlignment="1">
      <alignment horizontal="right" vertical="center" wrapText="1" indent="1"/>
    </xf>
    <xf numFmtId="168" fontId="0" fillId="0" borderId="0" xfId="2" applyNumberFormat="1" applyFont="1"/>
    <xf numFmtId="168" fontId="6" fillId="2" borderId="0" xfId="2" applyNumberFormat="1" applyFont="1" applyFill="1" applyAlignment="1">
      <alignment horizontal="center" vertical="center"/>
    </xf>
    <xf numFmtId="168" fontId="7" fillId="5" borderId="8" xfId="2" applyNumberFormat="1" applyFont="1" applyFill="1" applyBorder="1" applyAlignment="1">
      <alignment horizontal="center"/>
    </xf>
    <xf numFmtId="168" fontId="6" fillId="12" borderId="5" xfId="2" applyNumberFormat="1" applyFont="1" applyFill="1" applyBorder="1" applyAlignment="1">
      <alignment horizontal="center"/>
    </xf>
    <xf numFmtId="168" fontId="6" fillId="12" borderId="11" xfId="2" applyNumberFormat="1" applyFont="1" applyFill="1" applyBorder="1" applyAlignment="1">
      <alignment horizontal="center"/>
    </xf>
    <xf numFmtId="168" fontId="8" fillId="22" borderId="8" xfId="2" applyNumberFormat="1" applyFont="1" applyFill="1" applyBorder="1" applyAlignment="1">
      <alignment horizontal="right" vertical="center" wrapText="1"/>
    </xf>
    <xf numFmtId="168" fontId="5" fillId="0" borderId="0" xfId="2" applyNumberFormat="1" applyFont="1"/>
    <xf numFmtId="0" fontId="25" fillId="0" borderId="0" xfId="0" applyFont="1"/>
    <xf numFmtId="3" fontId="25" fillId="0" borderId="0" xfId="0" applyNumberFormat="1" applyFont="1"/>
    <xf numFmtId="165" fontId="5" fillId="10" borderId="11" xfId="0" applyNumberFormat="1" applyFont="1" applyFill="1" applyBorder="1" applyAlignment="1">
      <alignment horizontal="right" vertical="center" wrapText="1" indent="1"/>
    </xf>
    <xf numFmtId="165" fontId="5" fillId="10" borderId="14" xfId="0" applyNumberFormat="1" applyFont="1" applyFill="1" applyBorder="1" applyAlignment="1">
      <alignment horizontal="right" vertical="center" wrapText="1" indent="1"/>
    </xf>
    <xf numFmtId="169" fontId="5" fillId="0" borderId="0" xfId="0" applyNumberFormat="1" applyFont="1"/>
    <xf numFmtId="168" fontId="5" fillId="0" borderId="0" xfId="0" applyNumberFormat="1" applyFont="1"/>
    <xf numFmtId="0" fontId="7" fillId="0" borderId="0" xfId="0" applyFont="1" applyAlignment="1">
      <alignment horizontal="center"/>
    </xf>
    <xf numFmtId="0" fontId="7" fillId="10" borderId="0" xfId="0" applyFont="1" applyFill="1"/>
    <xf numFmtId="168" fontId="7" fillId="10" borderId="0" xfId="2" applyNumberFormat="1" applyFont="1" applyFill="1"/>
    <xf numFmtId="168" fontId="7" fillId="0" borderId="0" xfId="2" applyNumberFormat="1" applyFont="1"/>
    <xf numFmtId="168" fontId="25" fillId="0" borderId="0" xfId="2" applyNumberFormat="1" applyFont="1"/>
    <xf numFmtId="0" fontId="19" fillId="19" borderId="9" xfId="0" applyFont="1" applyFill="1" applyBorder="1" applyAlignment="1">
      <alignment horizontal="left" indent="3"/>
    </xf>
    <xf numFmtId="1" fontId="7" fillId="10" borderId="0" xfId="0" applyNumberFormat="1" applyFont="1" applyFill="1"/>
    <xf numFmtId="165" fontId="5" fillId="28" borderId="11" xfId="0" applyNumberFormat="1" applyFont="1" applyFill="1" applyBorder="1" applyAlignment="1">
      <alignment horizontal="right" vertical="center" wrapText="1" indent="1"/>
    </xf>
    <xf numFmtId="165" fontId="5" fillId="28" borderId="14" xfId="0" applyNumberFormat="1" applyFont="1" applyFill="1" applyBorder="1" applyAlignment="1">
      <alignment horizontal="right" vertical="center" wrapText="1" indent="1"/>
    </xf>
    <xf numFmtId="0" fontId="7" fillId="29" borderId="0" xfId="0" applyFont="1" applyFill="1"/>
    <xf numFmtId="168" fontId="7" fillId="29" borderId="0" xfId="2" applyNumberFormat="1" applyFont="1" applyFill="1"/>
    <xf numFmtId="168" fontId="25" fillId="29" borderId="0" xfId="2" applyNumberFormat="1" applyFont="1" applyFill="1"/>
    <xf numFmtId="0" fontId="7" fillId="11" borderId="0" xfId="0" applyFont="1" applyFill="1"/>
    <xf numFmtId="168" fontId="7" fillId="0" borderId="0" xfId="0" applyNumberFormat="1" applyFont="1"/>
    <xf numFmtId="0" fontId="25" fillId="19" borderId="9" xfId="0" applyFont="1" applyFill="1" applyBorder="1" applyAlignment="1">
      <alignment horizontal="left" indent="3"/>
    </xf>
    <xf numFmtId="165" fontId="7" fillId="19" borderId="11" xfId="0" applyNumberFormat="1" applyFont="1" applyFill="1" applyBorder="1" applyAlignment="1">
      <alignment horizontal="right" vertical="center" wrapText="1"/>
    </xf>
    <xf numFmtId="165" fontId="7" fillId="19" borderId="10" xfId="0" applyNumberFormat="1" applyFont="1" applyFill="1" applyBorder="1" applyAlignment="1">
      <alignment horizontal="right" vertical="center" wrapText="1"/>
    </xf>
    <xf numFmtId="165" fontId="7" fillId="10" borderId="11" xfId="0" applyNumberFormat="1" applyFont="1" applyFill="1" applyBorder="1" applyAlignment="1">
      <alignment horizontal="right" vertical="center" wrapText="1" indent="1"/>
    </xf>
    <xf numFmtId="165" fontId="7" fillId="28" borderId="11" xfId="0" applyNumberFormat="1" applyFont="1" applyFill="1" applyBorder="1" applyAlignment="1">
      <alignment horizontal="right" vertical="center" wrapText="1" indent="1"/>
    </xf>
    <xf numFmtId="0" fontId="30" fillId="0" borderId="0" xfId="0" applyFont="1"/>
    <xf numFmtId="0" fontId="25" fillId="0" borderId="6" xfId="0" applyFont="1" applyBorder="1"/>
    <xf numFmtId="0" fontId="25" fillId="0" borderId="15" xfId="0" applyFont="1" applyBorder="1"/>
    <xf numFmtId="0" fontId="25" fillId="0" borderId="7" xfId="0" applyFont="1" applyBorder="1"/>
    <xf numFmtId="0" fontId="31" fillId="2" borderId="0" xfId="0" applyFont="1" applyFill="1"/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</cellXfs>
  <cellStyles count="4">
    <cellStyle name="Hipervínculo" xfId="3" builtinId="8"/>
    <cellStyle name="Millares" xfId="2" builtinId="3"/>
    <cellStyle name="Millares 2" xfId="1" xr:uid="{66334544-B5AB-42FE-98BB-CE566BCAFCD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890816</xdr:colOff>
      <xdr:row>0</xdr:row>
      <xdr:rowOff>244598</xdr:rowOff>
    </xdr:from>
    <xdr:to>
      <xdr:col>12</xdr:col>
      <xdr:colOff>353174</xdr:colOff>
      <xdr:row>1</xdr:row>
      <xdr:rowOff>181940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EBD7CCB1-D373-405A-BE57-28E6B201160E}"/>
            </a:ext>
          </a:extLst>
        </xdr:cNvPr>
        <xdr:cNvSpPr/>
      </xdr:nvSpPr>
      <xdr:spPr>
        <a:xfrm rot="21351983">
          <a:off x="10019833" y="244598"/>
          <a:ext cx="521880" cy="365432"/>
        </a:xfrm>
        <a:prstGeom prst="rightArrow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5</xdr:col>
      <xdr:colOff>1103306</xdr:colOff>
      <xdr:row>27</xdr:row>
      <xdr:rowOff>98267</xdr:rowOff>
    </xdr:from>
    <xdr:to>
      <xdr:col>7</xdr:col>
      <xdr:colOff>79201</xdr:colOff>
      <xdr:row>35</xdr:row>
      <xdr:rowOff>250486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7967526-93C3-4089-8301-7B3055B11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1255" y="7621947"/>
          <a:ext cx="2229379" cy="22926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239972</xdr:colOff>
      <xdr:row>1</xdr:row>
      <xdr:rowOff>179916</xdr:rowOff>
    </xdr:from>
    <xdr:to>
      <xdr:col>3</xdr:col>
      <xdr:colOff>610130</xdr:colOff>
      <xdr:row>13</xdr:row>
      <xdr:rowOff>57467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ACE01F-CA43-4392-A303-D2FC892D4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639" y="370416"/>
          <a:ext cx="2105824" cy="2163551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1</xdr:row>
      <xdr:rowOff>114300</xdr:rowOff>
    </xdr:from>
    <xdr:to>
      <xdr:col>8</xdr:col>
      <xdr:colOff>715069</xdr:colOff>
      <xdr:row>12</xdr:row>
      <xdr:rowOff>277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C04B36-EF55-2713-AB82-FC6BACAC2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3275" y="304800"/>
          <a:ext cx="4972744" cy="1981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llanto@fasconsulting.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B0EA4-FCEF-4875-A7B2-1CF171167257}">
  <dimension ref="A1:EP150"/>
  <sheetViews>
    <sheetView tabSelected="1" zoomScale="89" zoomScaleNormal="89" workbookViewId="0">
      <selection activeCell="L22" sqref="F3:L22"/>
    </sheetView>
  </sheetViews>
  <sheetFormatPr baseColWidth="10" defaultColWidth="0" defaultRowHeight="18.75" zeroHeight="1" x14ac:dyDescent="0.3"/>
  <cols>
    <col min="1" max="1" width="37.7109375" customWidth="1"/>
    <col min="2" max="2" width="11.85546875" customWidth="1"/>
    <col min="3" max="3" width="11.28515625" customWidth="1"/>
    <col min="4" max="4" width="10.5703125" bestFit="1" customWidth="1"/>
    <col min="5" max="5" width="3.5703125" customWidth="1"/>
    <col min="6" max="6" width="34.28515625" customWidth="1"/>
    <col min="7" max="7" width="14.42578125" customWidth="1"/>
    <col min="8" max="8" width="14.5703125" customWidth="1"/>
    <col min="9" max="9" width="15.7109375" customWidth="1"/>
    <col min="10" max="10" width="14.140625" customWidth="1"/>
    <col min="11" max="11" width="13.42578125" customWidth="1"/>
    <col min="12" max="12" width="15.85546875" customWidth="1"/>
    <col min="13" max="17" width="15.28515625" style="13" customWidth="1"/>
    <col min="18" max="18" width="12.85546875" style="13" customWidth="1"/>
    <col min="19" max="19" width="9.5703125" style="13" customWidth="1"/>
    <col min="20" max="20" width="15.28515625" style="13" customWidth="1"/>
    <col min="21" max="21" width="3.5703125" customWidth="1"/>
    <col min="22" max="22" width="11.28515625" customWidth="1"/>
    <col min="23" max="23" width="12.28515625" customWidth="1"/>
    <col min="24" max="24" width="10.7109375" customWidth="1"/>
    <col min="25" max="25" width="4.7109375" customWidth="1"/>
    <col min="26" max="26" width="10.7109375" customWidth="1"/>
    <col min="27" max="29" width="5" customWidth="1"/>
    <col min="30" max="30" width="14.7109375" customWidth="1"/>
    <col min="31" max="31" width="3.5703125" customWidth="1"/>
    <col min="32" max="33" width="25.7109375" style="13" customWidth="1"/>
    <col min="34" max="34" width="11.7109375" style="13" customWidth="1"/>
    <col min="35" max="35" width="13.7109375" style="13" bestFit="1" customWidth="1"/>
    <col min="36" max="36" width="4.5703125" customWidth="1"/>
    <col min="37" max="146" width="0" hidden="1" customWidth="1"/>
    <col min="147" max="16384" width="11.42578125" hidden="1"/>
  </cols>
  <sheetData>
    <row r="1" spans="1:40" s="112" customFormat="1" ht="33.75" x14ac:dyDescent="0.5">
      <c r="A1" s="110" t="s">
        <v>105</v>
      </c>
      <c r="B1" s="111"/>
      <c r="C1" s="111"/>
      <c r="D1" s="3"/>
      <c r="E1" s="113"/>
      <c r="F1" s="114" t="s">
        <v>106</v>
      </c>
      <c r="G1" s="115"/>
      <c r="H1" s="115"/>
      <c r="I1" s="114"/>
      <c r="J1" s="115"/>
      <c r="K1" s="114"/>
      <c r="L1" s="115"/>
      <c r="M1" s="115"/>
      <c r="N1" s="115"/>
      <c r="O1" s="115"/>
      <c r="P1" s="115"/>
      <c r="Q1" s="115"/>
      <c r="R1" s="115"/>
      <c r="S1" s="115"/>
      <c r="T1" s="115"/>
      <c r="U1" s="113"/>
      <c r="V1" s="116" t="s">
        <v>107</v>
      </c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3"/>
    </row>
    <row r="2" spans="1:40" ht="24.75" customHeight="1" thickBot="1" x14ac:dyDescent="0.75">
      <c r="A2" s="100" t="s">
        <v>1</v>
      </c>
      <c r="B2" s="101"/>
      <c r="C2" s="101"/>
      <c r="D2" s="3"/>
      <c r="E2" s="1"/>
      <c r="F2" s="93"/>
      <c r="G2" s="94"/>
      <c r="H2" s="94"/>
      <c r="I2" s="93"/>
      <c r="J2" s="94"/>
      <c r="K2" s="93"/>
      <c r="L2" s="94"/>
      <c r="M2" s="94"/>
      <c r="N2" s="87"/>
      <c r="O2" s="87"/>
      <c r="P2" s="87"/>
      <c r="Q2" s="87"/>
      <c r="R2" s="87"/>
      <c r="S2" s="87"/>
      <c r="T2" s="87"/>
      <c r="U2" s="1"/>
      <c r="V2" s="54"/>
      <c r="W2" s="52"/>
      <c r="X2" s="52"/>
      <c r="Y2" s="52"/>
      <c r="Z2" s="52"/>
      <c r="AA2" s="52"/>
      <c r="AB2" s="52"/>
      <c r="AC2" s="52"/>
      <c r="AD2" s="52"/>
      <c r="AE2" s="52"/>
      <c r="AF2" s="53"/>
      <c r="AG2" s="53"/>
      <c r="AH2" s="53"/>
      <c r="AI2" s="53"/>
      <c r="AJ2" s="2"/>
    </row>
    <row r="3" spans="1:40" ht="19.5" thickBot="1" x14ac:dyDescent="0.35">
      <c r="A3" s="102" t="s">
        <v>12</v>
      </c>
      <c r="B3" s="103"/>
      <c r="C3" s="103"/>
      <c r="D3" s="3"/>
      <c r="E3" s="1"/>
      <c r="F3" s="127" t="s">
        <v>108</v>
      </c>
      <c r="G3" s="128" t="s">
        <v>108</v>
      </c>
      <c r="H3" s="128" t="s">
        <v>108</v>
      </c>
      <c r="I3" s="129" t="s">
        <v>108</v>
      </c>
      <c r="J3" s="75" t="s">
        <v>111</v>
      </c>
      <c r="K3" s="75" t="s">
        <v>111</v>
      </c>
      <c r="L3" s="75" t="s">
        <v>111</v>
      </c>
      <c r="M3" s="148" t="s">
        <v>112</v>
      </c>
      <c r="N3" s="148" t="s">
        <v>112</v>
      </c>
      <c r="O3" s="148" t="s">
        <v>112</v>
      </c>
      <c r="P3" s="148" t="s">
        <v>112</v>
      </c>
      <c r="Q3" s="148" t="s">
        <v>112</v>
      </c>
      <c r="R3" s="148" t="s">
        <v>112</v>
      </c>
      <c r="S3" s="148" t="s">
        <v>112</v>
      </c>
      <c r="T3" s="148" t="s">
        <v>112</v>
      </c>
      <c r="U3" s="1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</row>
    <row r="4" spans="1:40" ht="21" x14ac:dyDescent="0.35">
      <c r="A4" s="102" t="s">
        <v>133</v>
      </c>
      <c r="B4" s="103"/>
      <c r="C4" s="103"/>
      <c r="D4" s="3"/>
      <c r="E4" s="1"/>
      <c r="F4" s="130" t="s">
        <v>109</v>
      </c>
      <c r="G4" s="18"/>
      <c r="H4" s="18"/>
      <c r="I4" s="18"/>
      <c r="J4" s="295" t="s">
        <v>5</v>
      </c>
      <c r="K4" s="296"/>
      <c r="L4" s="9" t="s">
        <v>6</v>
      </c>
      <c r="M4" s="95" t="s">
        <v>7</v>
      </c>
      <c r="N4" s="96" t="s">
        <v>7</v>
      </c>
      <c r="O4" s="96" t="s">
        <v>7</v>
      </c>
      <c r="P4" s="96" t="s">
        <v>7</v>
      </c>
      <c r="Q4" s="96" t="s">
        <v>7</v>
      </c>
      <c r="R4" s="97" t="s">
        <v>8</v>
      </c>
      <c r="S4" s="98" t="s">
        <v>9</v>
      </c>
      <c r="T4" s="99" t="s">
        <v>9</v>
      </c>
      <c r="U4" s="1"/>
      <c r="V4" s="3"/>
      <c r="W4" s="3"/>
      <c r="X4" s="3"/>
      <c r="Y4" s="3"/>
      <c r="Z4" s="3"/>
      <c r="AA4" s="3"/>
      <c r="AB4" s="3"/>
      <c r="AC4" s="3"/>
      <c r="AD4" s="3"/>
      <c r="AE4" s="1"/>
      <c r="AF4" s="3"/>
      <c r="AG4" s="3"/>
      <c r="AH4" s="3"/>
      <c r="AI4" s="3"/>
      <c r="AJ4" s="2"/>
    </row>
    <row r="5" spans="1:40" ht="21" x14ac:dyDescent="0.35">
      <c r="A5" s="4"/>
      <c r="B5" s="25">
        <v>2024</v>
      </c>
      <c r="C5" s="25">
        <v>2023</v>
      </c>
      <c r="D5" s="3"/>
      <c r="E5" s="1"/>
      <c r="F5" s="130" t="s">
        <v>110</v>
      </c>
      <c r="G5" s="18" t="s">
        <v>2</v>
      </c>
      <c r="H5" s="18" t="s">
        <v>3</v>
      </c>
      <c r="I5" s="18" t="s">
        <v>4</v>
      </c>
      <c r="J5" s="19" t="s">
        <v>14</v>
      </c>
      <c r="K5" s="9" t="s">
        <v>15</v>
      </c>
      <c r="L5" s="143" t="s">
        <v>13</v>
      </c>
      <c r="M5" s="55" t="s">
        <v>16</v>
      </c>
      <c r="N5" s="56" t="s">
        <v>17</v>
      </c>
      <c r="O5" s="55" t="s">
        <v>17</v>
      </c>
      <c r="P5" s="55" t="s">
        <v>18</v>
      </c>
      <c r="Q5" s="55" t="s">
        <v>19</v>
      </c>
      <c r="R5" s="61" t="s">
        <v>20</v>
      </c>
      <c r="S5" s="59" t="s">
        <v>21</v>
      </c>
      <c r="T5" s="59" t="s">
        <v>18</v>
      </c>
      <c r="U5" s="1"/>
      <c r="V5" s="3"/>
      <c r="W5" s="3"/>
      <c r="X5" s="3"/>
      <c r="Y5" s="3"/>
      <c r="Z5" s="3"/>
      <c r="AA5" s="3"/>
      <c r="AB5" s="3"/>
      <c r="AC5" s="3"/>
      <c r="AD5" s="3"/>
      <c r="AE5" s="1"/>
      <c r="AF5" s="3"/>
      <c r="AG5" s="3"/>
      <c r="AH5" s="3"/>
      <c r="AI5" s="3"/>
      <c r="AJ5" s="2"/>
    </row>
    <row r="6" spans="1:40" ht="24" thickBot="1" x14ac:dyDescent="0.4">
      <c r="A6" s="4"/>
      <c r="B6" s="25" t="s">
        <v>0</v>
      </c>
      <c r="C6" s="25" t="s">
        <v>0</v>
      </c>
      <c r="D6" s="3"/>
      <c r="E6" s="1"/>
      <c r="F6" s="6"/>
      <c r="G6" s="16">
        <v>2024</v>
      </c>
      <c r="H6" s="17">
        <v>2023</v>
      </c>
      <c r="I6" s="16" t="s">
        <v>13</v>
      </c>
      <c r="J6" s="8" t="s">
        <v>23</v>
      </c>
      <c r="K6" s="8" t="s">
        <v>24</v>
      </c>
      <c r="L6" s="144" t="s">
        <v>25</v>
      </c>
      <c r="M6" s="57" t="s">
        <v>26</v>
      </c>
      <c r="N6" s="58" t="s">
        <v>27</v>
      </c>
      <c r="O6" s="57" t="s">
        <v>28</v>
      </c>
      <c r="P6" s="57" t="s">
        <v>29</v>
      </c>
      <c r="Q6" s="57" t="s">
        <v>30</v>
      </c>
      <c r="R6" s="62" t="s">
        <v>31</v>
      </c>
      <c r="S6" s="60" t="s">
        <v>32</v>
      </c>
      <c r="T6" s="60" t="s">
        <v>33</v>
      </c>
      <c r="U6" s="1"/>
      <c r="V6" s="3"/>
      <c r="W6" s="3"/>
      <c r="X6" s="3"/>
      <c r="Y6" s="3"/>
      <c r="Z6" s="3"/>
      <c r="AA6" s="3"/>
      <c r="AB6" s="3"/>
      <c r="AC6" s="3"/>
      <c r="AD6" s="3"/>
      <c r="AE6" s="92"/>
      <c r="AF6" s="90" t="s">
        <v>104</v>
      </c>
      <c r="AG6" s="3"/>
      <c r="AH6" s="3"/>
      <c r="AI6" s="3"/>
      <c r="AJ6" s="2"/>
    </row>
    <row r="7" spans="1:40" ht="24" customHeight="1" thickBot="1" x14ac:dyDescent="0.4">
      <c r="A7" s="5" t="s">
        <v>39</v>
      </c>
      <c r="B7" s="25"/>
      <c r="C7" s="25"/>
      <c r="D7" s="3"/>
      <c r="E7" s="1"/>
      <c r="F7" s="76" t="s">
        <v>22</v>
      </c>
      <c r="G7" s="77">
        <f t="shared" ref="G7:H9" si="0">+B9</f>
        <v>1000</v>
      </c>
      <c r="H7" s="77">
        <f t="shared" si="0"/>
        <v>800</v>
      </c>
      <c r="I7" s="78">
        <f t="shared" ref="I7:I21" si="1">+H7-G7</f>
        <v>-200</v>
      </c>
      <c r="J7" s="22"/>
      <c r="K7" s="22"/>
      <c r="L7" s="145">
        <f t="shared" ref="L7:L21" si="2">+I7+K7-J7</f>
        <v>-200</v>
      </c>
      <c r="M7" s="23"/>
      <c r="N7" s="23"/>
      <c r="O7" s="23"/>
      <c r="P7" s="23"/>
      <c r="Q7" s="23"/>
      <c r="R7" s="23"/>
      <c r="S7" s="23"/>
      <c r="T7" s="23"/>
      <c r="U7" s="1"/>
      <c r="V7" s="3"/>
      <c r="W7" s="3"/>
      <c r="X7" s="3"/>
      <c r="Y7" s="3"/>
      <c r="Z7" s="3"/>
      <c r="AA7" s="3"/>
      <c r="AB7" s="3"/>
      <c r="AC7" s="3"/>
      <c r="AD7" s="3"/>
      <c r="AE7" s="1"/>
      <c r="AF7" s="3"/>
      <c r="AG7" s="3"/>
      <c r="AH7" s="3"/>
      <c r="AI7" s="3"/>
      <c r="AJ7" s="2"/>
    </row>
    <row r="8" spans="1:40" ht="21" x14ac:dyDescent="0.35">
      <c r="A8" s="5" t="s">
        <v>42</v>
      </c>
      <c r="B8" s="25"/>
      <c r="C8" s="25"/>
      <c r="D8" s="3"/>
      <c r="E8" s="1"/>
      <c r="F8" s="83" t="s">
        <v>128</v>
      </c>
      <c r="G8" s="84">
        <f t="shared" si="0"/>
        <v>13100</v>
      </c>
      <c r="H8" s="84">
        <f t="shared" si="0"/>
        <v>11100</v>
      </c>
      <c r="I8" s="82">
        <f t="shared" si="1"/>
        <v>-2000</v>
      </c>
      <c r="J8" s="22"/>
      <c r="K8" s="22"/>
      <c r="L8" s="146">
        <f t="shared" si="2"/>
        <v>-2000</v>
      </c>
      <c r="M8" s="149">
        <f>+L8</f>
        <v>-2000</v>
      </c>
      <c r="N8" s="233"/>
      <c r="O8" s="149"/>
      <c r="P8" s="149"/>
      <c r="Q8" s="149"/>
      <c r="R8" s="235"/>
      <c r="S8" s="241"/>
      <c r="T8" s="241"/>
      <c r="U8" s="1"/>
      <c r="V8" s="3"/>
      <c r="W8" s="3"/>
      <c r="X8" s="3"/>
      <c r="Y8" s="3"/>
      <c r="Z8" s="3"/>
      <c r="AA8" s="3"/>
      <c r="AB8" s="3"/>
      <c r="AC8" s="3"/>
      <c r="AD8" s="3"/>
      <c r="AE8" s="1"/>
      <c r="AF8" s="47" t="s">
        <v>102</v>
      </c>
      <c r="AG8" s="48"/>
      <c r="AH8" s="48"/>
      <c r="AI8" s="48"/>
      <c r="AJ8" s="2"/>
    </row>
    <row r="9" spans="1:40" ht="23.25" x14ac:dyDescent="0.35">
      <c r="A9" s="4" t="s">
        <v>22</v>
      </c>
      <c r="B9" s="28">
        <v>1000</v>
      </c>
      <c r="C9" s="28">
        <v>800</v>
      </c>
      <c r="D9" s="3"/>
      <c r="E9" s="1"/>
      <c r="F9" s="83" t="s">
        <v>37</v>
      </c>
      <c r="G9" s="84">
        <f t="shared" si="0"/>
        <v>3100</v>
      </c>
      <c r="H9" s="84">
        <f t="shared" si="0"/>
        <v>1600</v>
      </c>
      <c r="I9" s="82">
        <f t="shared" si="1"/>
        <v>-1500</v>
      </c>
      <c r="J9" s="22"/>
      <c r="K9" s="22"/>
      <c r="L9" s="146">
        <f t="shared" si="2"/>
        <v>-1500</v>
      </c>
      <c r="M9" s="149"/>
      <c r="N9" s="233">
        <f>+L9</f>
        <v>-1500</v>
      </c>
      <c r="O9" s="149"/>
      <c r="P9" s="149"/>
      <c r="Q9" s="149"/>
      <c r="R9" s="235"/>
      <c r="S9" s="241"/>
      <c r="T9" s="241"/>
      <c r="U9" s="1"/>
      <c r="V9" s="90" t="s">
        <v>100</v>
      </c>
      <c r="W9" s="91"/>
      <c r="X9" s="91"/>
      <c r="Y9" s="91"/>
      <c r="Z9" s="91"/>
      <c r="AA9" s="91"/>
      <c r="AB9" s="91"/>
      <c r="AC9" s="91"/>
      <c r="AD9" s="91"/>
      <c r="AE9" s="1"/>
      <c r="AF9" s="47" t="s">
        <v>101</v>
      </c>
      <c r="AG9" s="48"/>
      <c r="AH9" s="48"/>
      <c r="AI9" s="48"/>
      <c r="AJ9" s="2"/>
    </row>
    <row r="10" spans="1:40" ht="21" x14ac:dyDescent="0.35">
      <c r="A10" s="4" t="s">
        <v>129</v>
      </c>
      <c r="B10" s="28">
        <f>11000+2100</f>
        <v>13100</v>
      </c>
      <c r="C10" s="28">
        <f>10000+1100</f>
        <v>11100</v>
      </c>
      <c r="D10" s="3"/>
      <c r="E10" s="1"/>
      <c r="F10" s="83" t="s">
        <v>44</v>
      </c>
      <c r="G10" s="84">
        <f>+B14</f>
        <v>3000</v>
      </c>
      <c r="H10" s="84">
        <f>+C14</f>
        <v>2000</v>
      </c>
      <c r="I10" s="82">
        <f t="shared" si="1"/>
        <v>-1000</v>
      </c>
      <c r="J10" s="140">
        <f>+K20</f>
        <v>600</v>
      </c>
      <c r="K10" s="140"/>
      <c r="L10" s="146">
        <f t="shared" si="2"/>
        <v>-1600</v>
      </c>
      <c r="M10" s="149"/>
      <c r="N10" s="233"/>
      <c r="O10" s="149"/>
      <c r="P10" s="149"/>
      <c r="Q10" s="149"/>
      <c r="R10" s="236">
        <f>+L10</f>
        <v>-1600</v>
      </c>
      <c r="S10" s="242"/>
      <c r="T10" s="241"/>
      <c r="U10" s="1"/>
      <c r="V10" s="3"/>
      <c r="W10" s="3"/>
      <c r="X10" s="3"/>
      <c r="Y10" s="3"/>
      <c r="Z10" s="3"/>
      <c r="AA10" s="3"/>
      <c r="AB10" s="3"/>
      <c r="AC10" s="3"/>
      <c r="AD10" s="3"/>
      <c r="AE10" s="1"/>
      <c r="AF10" s="47" t="s">
        <v>103</v>
      </c>
      <c r="AG10" s="48"/>
      <c r="AH10" s="48"/>
      <c r="AI10" s="48"/>
      <c r="AJ10" s="2"/>
    </row>
    <row r="11" spans="1:40" ht="21" x14ac:dyDescent="0.35">
      <c r="A11" s="4" t="s">
        <v>37</v>
      </c>
      <c r="B11" s="28">
        <v>3100</v>
      </c>
      <c r="C11" s="28">
        <v>1600</v>
      </c>
      <c r="D11" s="3"/>
      <c r="E11" s="1"/>
      <c r="F11" s="83" t="s">
        <v>46</v>
      </c>
      <c r="G11" s="84">
        <f t="shared" ref="G11:H13" si="3">-B19</f>
        <v>-1450</v>
      </c>
      <c r="H11" s="85">
        <f t="shared" si="3"/>
        <v>-1300</v>
      </c>
      <c r="I11" s="82">
        <f t="shared" si="1"/>
        <v>150</v>
      </c>
      <c r="J11" s="22"/>
      <c r="K11" s="22"/>
      <c r="L11" s="146">
        <f t="shared" si="2"/>
        <v>150</v>
      </c>
      <c r="M11" s="149"/>
      <c r="N11" s="233"/>
      <c r="O11" s="149">
        <f>+L11</f>
        <v>150</v>
      </c>
      <c r="P11" s="149"/>
      <c r="Q11" s="149"/>
      <c r="R11" s="235"/>
      <c r="S11" s="241"/>
      <c r="T11" s="241"/>
      <c r="U11" s="1"/>
      <c r="V11" s="47" t="s">
        <v>102</v>
      </c>
      <c r="W11" s="48"/>
      <c r="X11" s="48"/>
      <c r="Y11" s="48"/>
      <c r="Z11" s="48"/>
      <c r="AA11" s="48"/>
      <c r="AB11" s="48"/>
      <c r="AC11" s="48"/>
      <c r="AD11" s="48"/>
      <c r="AE11" s="1"/>
      <c r="AF11" s="14"/>
      <c r="AG11" s="3"/>
      <c r="AH11" s="3"/>
      <c r="AI11" s="3"/>
      <c r="AJ11" s="2"/>
    </row>
    <row r="12" spans="1:40" ht="21" x14ac:dyDescent="0.35">
      <c r="A12" s="120"/>
      <c r="B12" s="121">
        <f>SUM(B9:B11)</f>
        <v>17200</v>
      </c>
      <c r="C12" s="121">
        <f>SUM(C9:C11)</f>
        <v>13500</v>
      </c>
      <c r="D12" s="3"/>
      <c r="E12" s="1"/>
      <c r="F12" s="83" t="s">
        <v>47</v>
      </c>
      <c r="G12" s="84">
        <f t="shared" si="3"/>
        <v>-1800</v>
      </c>
      <c r="H12" s="85">
        <f t="shared" si="3"/>
        <v>-1500</v>
      </c>
      <c r="I12" s="82">
        <f t="shared" si="1"/>
        <v>300</v>
      </c>
      <c r="J12" s="22"/>
      <c r="K12" s="22"/>
      <c r="L12" s="146">
        <f t="shared" si="2"/>
        <v>300</v>
      </c>
      <c r="M12" s="149"/>
      <c r="N12" s="233">
        <f>+L12</f>
        <v>300</v>
      </c>
      <c r="O12" s="149"/>
      <c r="P12" s="149"/>
      <c r="Q12" s="149"/>
      <c r="R12" s="235"/>
      <c r="S12" s="241"/>
      <c r="T12" s="241"/>
      <c r="U12" s="1"/>
      <c r="V12" s="47" t="s">
        <v>101</v>
      </c>
      <c r="W12" s="48"/>
      <c r="X12" s="48"/>
      <c r="Y12" s="48"/>
      <c r="Z12" s="48"/>
      <c r="AA12" s="48"/>
      <c r="AB12" s="48"/>
      <c r="AC12" s="48"/>
      <c r="AD12" s="48"/>
      <c r="AE12" s="1"/>
      <c r="AF12" s="14" t="s">
        <v>57</v>
      </c>
      <c r="AG12" s="25"/>
      <c r="AH12" s="25"/>
      <c r="AI12" s="25" t="s">
        <v>0</v>
      </c>
      <c r="AJ12" s="2"/>
      <c r="AK12" s="5"/>
      <c r="AL12" s="25" t="s">
        <v>0</v>
      </c>
    </row>
    <row r="13" spans="1:40" ht="21" x14ac:dyDescent="0.35">
      <c r="A13" s="5" t="s">
        <v>58</v>
      </c>
      <c r="B13" s="28"/>
      <c r="C13" s="28"/>
      <c r="D13" s="3"/>
      <c r="E13" s="1"/>
      <c r="F13" s="83" t="s">
        <v>54</v>
      </c>
      <c r="G13" s="84">
        <f t="shared" si="3"/>
        <v>-2100</v>
      </c>
      <c r="H13" s="85">
        <f t="shared" si="3"/>
        <v>-1400</v>
      </c>
      <c r="I13" s="82">
        <f t="shared" si="1"/>
        <v>700</v>
      </c>
      <c r="J13" s="22"/>
      <c r="K13" s="22"/>
      <c r="L13" s="146">
        <f t="shared" si="2"/>
        <v>700</v>
      </c>
      <c r="M13" s="149"/>
      <c r="N13" s="233"/>
      <c r="O13" s="149"/>
      <c r="P13" s="149">
        <f>+L13</f>
        <v>700</v>
      </c>
      <c r="Q13" s="149"/>
      <c r="R13" s="235"/>
      <c r="S13" s="241"/>
      <c r="T13" s="241"/>
      <c r="U13" s="1"/>
      <c r="V13" s="47" t="s">
        <v>103</v>
      </c>
      <c r="W13" s="49"/>
      <c r="X13" s="49"/>
      <c r="Y13" s="49"/>
      <c r="Z13" s="49"/>
      <c r="AA13" s="49"/>
      <c r="AB13" s="49"/>
      <c r="AC13" s="50"/>
      <c r="AD13" s="48"/>
      <c r="AE13" s="1"/>
      <c r="AF13" s="11" t="s">
        <v>10</v>
      </c>
      <c r="AG13" s="11"/>
      <c r="AH13" s="11"/>
      <c r="AI13" s="12">
        <f>+SUM(I16:I21)</f>
        <v>7800</v>
      </c>
      <c r="AJ13" s="2"/>
    </row>
    <row r="14" spans="1:40" ht="21" x14ac:dyDescent="0.35">
      <c r="A14" s="4" t="s">
        <v>61</v>
      </c>
      <c r="B14" s="28">
        <v>3000</v>
      </c>
      <c r="C14" s="28">
        <v>2000</v>
      </c>
      <c r="D14" s="3"/>
      <c r="E14" s="1"/>
      <c r="F14" s="83" t="s">
        <v>53</v>
      </c>
      <c r="G14" s="84">
        <f>-B25</f>
        <v>-3500</v>
      </c>
      <c r="H14" s="85">
        <f>-C25</f>
        <v>-3000</v>
      </c>
      <c r="I14" s="82">
        <f t="shared" si="1"/>
        <v>500</v>
      </c>
      <c r="J14" s="140">
        <f>+K12+K15</f>
        <v>300</v>
      </c>
      <c r="K14" s="140"/>
      <c r="L14" s="146">
        <f t="shared" si="2"/>
        <v>200</v>
      </c>
      <c r="M14" s="149"/>
      <c r="N14" s="233"/>
      <c r="O14" s="149"/>
      <c r="P14" s="149"/>
      <c r="Q14" s="149"/>
      <c r="R14" s="235"/>
      <c r="S14" s="242">
        <f>+L14</f>
        <v>200</v>
      </c>
      <c r="T14" s="241"/>
      <c r="U14" s="1"/>
      <c r="V14" s="14"/>
      <c r="W14" s="25"/>
      <c r="X14" s="25"/>
      <c r="Y14" s="25"/>
      <c r="Z14" s="25"/>
      <c r="AA14" s="25"/>
      <c r="AB14" s="25"/>
      <c r="AC14" s="5"/>
      <c r="AD14" s="25"/>
      <c r="AE14" s="1"/>
      <c r="AF14" s="5" t="s">
        <v>34</v>
      </c>
      <c r="AG14" s="5"/>
      <c r="AH14" s="4"/>
      <c r="AI14" s="4"/>
      <c r="AJ14" s="2"/>
    </row>
    <row r="15" spans="1:40" ht="21.75" thickBot="1" x14ac:dyDescent="0.4">
      <c r="A15" s="122" t="s">
        <v>68</v>
      </c>
      <c r="B15" s="121">
        <f>+B12+B14</f>
        <v>20200</v>
      </c>
      <c r="C15" s="121">
        <f>+C12+C14</f>
        <v>15500</v>
      </c>
      <c r="D15" s="3"/>
      <c r="E15" s="79"/>
      <c r="F15" s="83" t="s">
        <v>56</v>
      </c>
      <c r="G15" s="84">
        <f>-B26+C43</f>
        <v>-3550</v>
      </c>
      <c r="H15" s="85">
        <f>-C26</f>
        <v>-8300</v>
      </c>
      <c r="I15" s="135">
        <f t="shared" si="1"/>
        <v>-4750</v>
      </c>
      <c r="J15" s="140"/>
      <c r="K15" s="140">
        <v>300</v>
      </c>
      <c r="L15" s="146">
        <f t="shared" si="2"/>
        <v>-4450</v>
      </c>
      <c r="M15" s="150"/>
      <c r="N15" s="234"/>
      <c r="O15" s="150"/>
      <c r="P15" s="150"/>
      <c r="Q15" s="150"/>
      <c r="R15" s="237"/>
      <c r="S15" s="243"/>
      <c r="T15" s="244">
        <f>+L15</f>
        <v>-4450</v>
      </c>
      <c r="U15" s="1"/>
      <c r="V15" s="14" t="s">
        <v>57</v>
      </c>
      <c r="W15" s="25"/>
      <c r="X15" s="25"/>
      <c r="Y15" s="25"/>
      <c r="Z15" s="25"/>
      <c r="AA15" s="25"/>
      <c r="AB15" s="25"/>
      <c r="AC15" s="5"/>
      <c r="AD15" s="25" t="s">
        <v>0</v>
      </c>
      <c r="AE15" s="1"/>
      <c r="AF15" s="4" t="s">
        <v>35</v>
      </c>
      <c r="AG15" s="4"/>
      <c r="AH15" s="4"/>
      <c r="AI15" s="24">
        <f>+K20</f>
        <v>600</v>
      </c>
      <c r="AJ15" s="2"/>
    </row>
    <row r="16" spans="1:40" ht="21" x14ac:dyDescent="0.35">
      <c r="A16" s="4"/>
      <c r="B16" s="4"/>
      <c r="C16" s="4"/>
      <c r="D16" s="3"/>
      <c r="E16" s="1"/>
      <c r="F16" s="132" t="s">
        <v>60</v>
      </c>
      <c r="G16" s="84">
        <f>-C34</f>
        <v>-59000</v>
      </c>
      <c r="H16" s="85"/>
      <c r="I16" s="82">
        <f t="shared" si="1"/>
        <v>59000</v>
      </c>
      <c r="J16" s="22"/>
      <c r="K16" s="22"/>
      <c r="L16" s="146">
        <f t="shared" si="2"/>
        <v>59000</v>
      </c>
      <c r="M16" s="149">
        <f>+L16</f>
        <v>59000</v>
      </c>
      <c r="N16" s="233"/>
      <c r="O16" s="149"/>
      <c r="P16" s="149"/>
      <c r="Q16" s="149"/>
      <c r="R16" s="235"/>
      <c r="S16" s="241"/>
      <c r="T16" s="241"/>
      <c r="U16" s="1"/>
      <c r="V16" s="28"/>
      <c r="W16" s="28"/>
      <c r="X16" s="28"/>
      <c r="Y16" s="28"/>
      <c r="Z16" s="28"/>
      <c r="AA16" s="28"/>
      <c r="AB16" s="28"/>
      <c r="AC16" s="28"/>
      <c r="AD16" s="28"/>
      <c r="AE16" s="1"/>
      <c r="AF16" s="4"/>
      <c r="AG16" s="4"/>
      <c r="AH16" s="4"/>
      <c r="AI16" s="24"/>
      <c r="AJ16" s="2"/>
    </row>
    <row r="17" spans="1:38" ht="21" x14ac:dyDescent="0.35">
      <c r="A17" s="5" t="s">
        <v>40</v>
      </c>
      <c r="B17" s="5"/>
      <c r="C17" s="25"/>
      <c r="D17" s="3"/>
      <c r="E17" s="1"/>
      <c r="F17" s="132" t="s">
        <v>62</v>
      </c>
      <c r="G17" s="84">
        <f>-C36</f>
        <v>15500</v>
      </c>
      <c r="H17" s="85"/>
      <c r="I17" s="82">
        <f t="shared" si="1"/>
        <v>-15500</v>
      </c>
      <c r="J17" s="22"/>
      <c r="K17" s="22"/>
      <c r="L17" s="146">
        <f t="shared" si="2"/>
        <v>-15500</v>
      </c>
      <c r="M17" s="149"/>
      <c r="N17" s="233">
        <f>+L17</f>
        <v>-15500</v>
      </c>
      <c r="O17" s="149"/>
      <c r="P17" s="149"/>
      <c r="Q17" s="149"/>
      <c r="R17" s="235"/>
      <c r="S17" s="241"/>
      <c r="T17" s="241"/>
      <c r="U17" s="1"/>
      <c r="V17" s="28"/>
      <c r="W17" s="28"/>
      <c r="X17" s="28"/>
      <c r="Y17" s="28"/>
      <c r="Z17" s="28"/>
      <c r="AA17" s="28"/>
      <c r="AB17" s="28"/>
      <c r="AC17" s="28"/>
      <c r="AD17" s="28"/>
      <c r="AE17" s="1"/>
      <c r="AF17" s="5" t="s">
        <v>38</v>
      </c>
      <c r="AG17" s="5"/>
      <c r="AH17" s="4"/>
      <c r="AI17" s="4"/>
      <c r="AJ17" s="2"/>
    </row>
    <row r="18" spans="1:38" ht="21" x14ac:dyDescent="0.35">
      <c r="A18" s="5" t="s">
        <v>43</v>
      </c>
      <c r="B18" s="5"/>
      <c r="C18" s="25"/>
      <c r="D18" s="3"/>
      <c r="E18" s="1"/>
      <c r="F18" s="132" t="s">
        <v>64</v>
      </c>
      <c r="G18" s="84">
        <f>-C37</f>
        <v>22650</v>
      </c>
      <c r="H18" s="85"/>
      <c r="I18" s="82">
        <f t="shared" si="1"/>
        <v>-22650</v>
      </c>
      <c r="J18" s="22"/>
      <c r="K18" s="22"/>
      <c r="L18" s="146">
        <f t="shared" si="2"/>
        <v>-22650</v>
      </c>
      <c r="M18" s="149"/>
      <c r="N18" s="233"/>
      <c r="O18" s="149">
        <f>+L18</f>
        <v>-22650</v>
      </c>
      <c r="P18" s="149"/>
      <c r="Q18" s="149"/>
      <c r="R18" s="235"/>
      <c r="S18" s="241"/>
      <c r="T18" s="241"/>
      <c r="U18" s="1"/>
      <c r="V18" s="44" t="s">
        <v>51</v>
      </c>
      <c r="W18" s="28"/>
      <c r="X18" s="28"/>
      <c r="Y18" s="28"/>
      <c r="Z18" s="28"/>
      <c r="AA18" s="28"/>
      <c r="AB18" s="28"/>
      <c r="AC18" s="5"/>
      <c r="AD18" s="28">
        <f>+M22</f>
        <v>57000</v>
      </c>
      <c r="AE18" s="1"/>
      <c r="AF18" s="27" t="s">
        <v>41</v>
      </c>
      <c r="AG18" s="27"/>
      <c r="AH18" s="4"/>
      <c r="AI18" s="24">
        <f>+M8</f>
        <v>-2000</v>
      </c>
      <c r="AJ18" s="2"/>
    </row>
    <row r="19" spans="1:38" ht="21" x14ac:dyDescent="0.35">
      <c r="A19" s="4" t="s">
        <v>46</v>
      </c>
      <c r="B19" s="28">
        <v>1450</v>
      </c>
      <c r="C19" s="28">
        <v>1300</v>
      </c>
      <c r="D19" s="3"/>
      <c r="E19" s="1"/>
      <c r="F19" s="132" t="s">
        <v>66</v>
      </c>
      <c r="G19" s="84">
        <f>-C39</f>
        <v>450</v>
      </c>
      <c r="H19" s="85"/>
      <c r="I19" s="82">
        <f t="shared" si="1"/>
        <v>-450</v>
      </c>
      <c r="J19" s="22"/>
      <c r="K19" s="22"/>
      <c r="L19" s="146">
        <f t="shared" si="2"/>
        <v>-450</v>
      </c>
      <c r="M19" s="149"/>
      <c r="N19" s="233"/>
      <c r="O19" s="149"/>
      <c r="P19" s="149"/>
      <c r="Q19" s="149">
        <f>+L19</f>
        <v>-450</v>
      </c>
      <c r="R19" s="235"/>
      <c r="S19" s="241"/>
      <c r="T19" s="241"/>
      <c r="U19" s="1"/>
      <c r="V19" s="44" t="s">
        <v>63</v>
      </c>
      <c r="W19" s="28"/>
      <c r="X19" s="28"/>
      <c r="Y19" s="28"/>
      <c r="Z19" s="28"/>
      <c r="AA19" s="28"/>
      <c r="AB19" s="28"/>
      <c r="AC19" s="4"/>
      <c r="AD19" s="24">
        <f>+N22</f>
        <v>-16700</v>
      </c>
      <c r="AE19" s="1"/>
      <c r="AF19" s="27" t="s">
        <v>45</v>
      </c>
      <c r="AG19" s="27"/>
      <c r="AH19" s="4"/>
      <c r="AI19" s="24">
        <f>+N9</f>
        <v>-1500</v>
      </c>
      <c r="AJ19" s="2"/>
    </row>
    <row r="20" spans="1:38" ht="21" x14ac:dyDescent="0.35">
      <c r="A20" s="4" t="s">
        <v>47</v>
      </c>
      <c r="B20" s="28">
        <v>1800</v>
      </c>
      <c r="C20" s="28">
        <v>1500</v>
      </c>
      <c r="D20" s="3"/>
      <c r="E20" s="1"/>
      <c r="F20" s="132" t="s">
        <v>70</v>
      </c>
      <c r="G20" s="84">
        <f>-C40</f>
        <v>600</v>
      </c>
      <c r="H20" s="85"/>
      <c r="I20" s="82">
        <f t="shared" si="1"/>
        <v>-600</v>
      </c>
      <c r="J20" s="140"/>
      <c r="K20" s="140">
        <f>-I20</f>
        <v>600</v>
      </c>
      <c r="L20" s="146">
        <f t="shared" si="2"/>
        <v>0</v>
      </c>
      <c r="M20" s="149"/>
      <c r="N20" s="233"/>
      <c r="O20" s="149"/>
      <c r="P20" s="149"/>
      <c r="Q20" s="149"/>
      <c r="R20" s="235"/>
      <c r="S20" s="241"/>
      <c r="T20" s="241"/>
      <c r="U20" s="1"/>
      <c r="V20" s="44" t="s">
        <v>67</v>
      </c>
      <c r="W20" s="28"/>
      <c r="X20" s="28"/>
      <c r="Y20" s="28"/>
      <c r="Z20" s="28"/>
      <c r="AA20" s="28"/>
      <c r="AB20" s="28"/>
      <c r="AC20" s="4"/>
      <c r="AD20" s="24">
        <f>+O22</f>
        <v>-22500</v>
      </c>
      <c r="AE20" s="1"/>
      <c r="AF20" s="27" t="s">
        <v>48</v>
      </c>
      <c r="AG20" s="27"/>
      <c r="AH20" s="4"/>
      <c r="AI20" s="24">
        <f>+O11</f>
        <v>150</v>
      </c>
      <c r="AJ20" s="2"/>
    </row>
    <row r="21" spans="1:38" ht="21" x14ac:dyDescent="0.35">
      <c r="A21" s="4" t="s">
        <v>49</v>
      </c>
      <c r="B21" s="28">
        <v>2100</v>
      </c>
      <c r="C21" s="28">
        <v>1400</v>
      </c>
      <c r="D21" s="3"/>
      <c r="E21" s="1"/>
      <c r="F21" s="132" t="s">
        <v>74</v>
      </c>
      <c r="G21" s="86">
        <f>-C42</f>
        <v>12000</v>
      </c>
      <c r="H21" s="85"/>
      <c r="I21" s="82">
        <f t="shared" si="1"/>
        <v>-12000</v>
      </c>
      <c r="J21" s="22"/>
      <c r="K21" s="22"/>
      <c r="L21" s="146">
        <f t="shared" si="2"/>
        <v>-12000</v>
      </c>
      <c r="M21" s="149"/>
      <c r="N21" s="233"/>
      <c r="O21" s="149"/>
      <c r="P21" s="149">
        <f>+L21</f>
        <v>-12000</v>
      </c>
      <c r="Q21" s="149"/>
      <c r="R21" s="235"/>
      <c r="S21" s="241"/>
      <c r="T21" s="241"/>
      <c r="U21" s="1"/>
      <c r="V21" s="44" t="s">
        <v>71</v>
      </c>
      <c r="W21" s="28"/>
      <c r="X21" s="28"/>
      <c r="Y21" s="28"/>
      <c r="Z21" s="28"/>
      <c r="AA21" s="28"/>
      <c r="AB21" s="28"/>
      <c r="AC21" s="4"/>
      <c r="AD21" s="24">
        <f>+P22</f>
        <v>-11300</v>
      </c>
      <c r="AE21" s="1"/>
      <c r="AF21" s="27" t="s">
        <v>50</v>
      </c>
      <c r="AG21" s="27"/>
      <c r="AH21" s="4"/>
      <c r="AI21" s="24">
        <f>+N12</f>
        <v>300</v>
      </c>
      <c r="AJ21" s="2"/>
      <c r="AK21" s="12"/>
    </row>
    <row r="22" spans="1:38" ht="21" x14ac:dyDescent="0.35">
      <c r="A22" s="122" t="s">
        <v>52</v>
      </c>
      <c r="B22" s="121">
        <f>SUM(B19:B21)</f>
        <v>5350</v>
      </c>
      <c r="C22" s="121">
        <f>SUM(C19:C21)</f>
        <v>4200</v>
      </c>
      <c r="D22" s="3"/>
      <c r="E22" s="1"/>
      <c r="F22" s="32"/>
      <c r="G22" s="131">
        <f t="shared" ref="G22:L22" si="4">SUM(G7:G21)</f>
        <v>0</v>
      </c>
      <c r="H22" s="131">
        <f t="shared" si="4"/>
        <v>0</v>
      </c>
      <c r="I22" s="131">
        <f t="shared" si="4"/>
        <v>0</v>
      </c>
      <c r="J22" s="131">
        <f t="shared" si="4"/>
        <v>900</v>
      </c>
      <c r="K22" s="131">
        <f t="shared" si="4"/>
        <v>900</v>
      </c>
      <c r="L22" s="131">
        <f t="shared" si="4"/>
        <v>0</v>
      </c>
      <c r="M22" s="245">
        <f t="shared" ref="M22:T22" si="5">SUM(M8:M21)</f>
        <v>57000</v>
      </c>
      <c r="N22" s="246">
        <f t="shared" si="5"/>
        <v>-16700</v>
      </c>
      <c r="O22" s="246">
        <f t="shared" si="5"/>
        <v>-22500</v>
      </c>
      <c r="P22" s="246">
        <f t="shared" si="5"/>
        <v>-11300</v>
      </c>
      <c r="Q22" s="246">
        <f t="shared" si="5"/>
        <v>-450</v>
      </c>
      <c r="R22" s="33">
        <f t="shared" si="5"/>
        <v>-1600</v>
      </c>
      <c r="S22" s="64">
        <f t="shared" si="5"/>
        <v>200</v>
      </c>
      <c r="T22" s="65">
        <f t="shared" si="5"/>
        <v>-4450</v>
      </c>
      <c r="U22" s="1"/>
      <c r="V22" s="44" t="s">
        <v>72</v>
      </c>
      <c r="W22" s="28"/>
      <c r="X22" s="28"/>
      <c r="Y22" s="28"/>
      <c r="Z22" s="28"/>
      <c r="AA22" s="28"/>
      <c r="AB22" s="28"/>
      <c r="AC22" s="4"/>
      <c r="AD22" s="31">
        <f>+Q22</f>
        <v>-450</v>
      </c>
      <c r="AE22" s="1"/>
      <c r="AF22" s="27" t="s">
        <v>55</v>
      </c>
      <c r="AG22" s="27"/>
      <c r="AH22" s="4"/>
      <c r="AI22" s="24">
        <f>+P13</f>
        <v>700</v>
      </c>
      <c r="AJ22" s="2"/>
    </row>
    <row r="23" spans="1:38" ht="21.75" customHeight="1" x14ac:dyDescent="0.35">
      <c r="A23" s="5"/>
      <c r="B23" s="20"/>
      <c r="C23" s="20"/>
      <c r="D23" s="3"/>
      <c r="E23" s="1"/>
      <c r="F23" s="3"/>
      <c r="G23" s="3"/>
      <c r="H23" s="3"/>
      <c r="I23" s="3"/>
      <c r="J23" s="3"/>
      <c r="K23" s="3"/>
      <c r="M23" s="3"/>
      <c r="N23" s="3"/>
      <c r="O23" s="3"/>
      <c r="P23" s="3"/>
      <c r="Q23" s="3"/>
      <c r="R23" s="4"/>
      <c r="S23" s="4"/>
      <c r="U23" s="1"/>
      <c r="V23" s="45" t="s">
        <v>73</v>
      </c>
      <c r="W23" s="46"/>
      <c r="X23" s="46"/>
      <c r="Y23" s="46"/>
      <c r="Z23" s="46"/>
      <c r="AA23" s="46"/>
      <c r="AB23" s="46"/>
      <c r="AC23" s="11"/>
      <c r="AD23" s="12">
        <f>SUM(AD18:AD22)</f>
        <v>6050</v>
      </c>
      <c r="AE23" s="1"/>
      <c r="AF23" s="45" t="s">
        <v>73</v>
      </c>
      <c r="AG23" s="46"/>
      <c r="AH23" s="46"/>
      <c r="AI23" s="12">
        <f>SUM(AI13:AI22)</f>
        <v>6050</v>
      </c>
      <c r="AJ23" s="2"/>
      <c r="AK23" s="5"/>
      <c r="AL23" s="28"/>
    </row>
    <row r="24" spans="1:38" ht="21" x14ac:dyDescent="0.35">
      <c r="A24" s="5" t="s">
        <v>59</v>
      </c>
      <c r="B24" s="28"/>
      <c r="C24" s="28"/>
      <c r="D24" s="3"/>
      <c r="E24" s="1"/>
      <c r="F24" s="5" t="s">
        <v>135</v>
      </c>
      <c r="G24" s="134">
        <f>SUM(G15:G21)</f>
        <v>-11350</v>
      </c>
      <c r="H24" s="3"/>
      <c r="I24" s="3"/>
      <c r="J24" s="3"/>
      <c r="K24" s="3"/>
      <c r="L24" s="147">
        <f>SUM(L8:L21)</f>
        <v>200</v>
      </c>
      <c r="M24" s="3"/>
      <c r="N24" s="3"/>
      <c r="O24" s="3"/>
      <c r="P24" s="3"/>
      <c r="Q24" s="3"/>
      <c r="R24" s="3"/>
      <c r="S24" s="4"/>
      <c r="T24" s="147">
        <f>SUM(M22:T22)</f>
        <v>200</v>
      </c>
      <c r="U24" s="1"/>
      <c r="V24" s="44"/>
      <c r="W24" s="28"/>
      <c r="X24" s="28"/>
      <c r="Y24" s="28"/>
      <c r="Z24" s="28"/>
      <c r="AA24" s="28"/>
      <c r="AB24" s="28"/>
      <c r="AC24" s="5"/>
      <c r="AD24" s="28"/>
      <c r="AE24" s="1"/>
      <c r="AF24" s="4"/>
      <c r="AG24" s="4"/>
      <c r="AH24" s="4"/>
      <c r="AI24" s="4"/>
      <c r="AJ24" s="2"/>
      <c r="AK24" s="4"/>
      <c r="AL24" s="31">
        <f>+AB26</f>
        <v>0</v>
      </c>
    </row>
    <row r="25" spans="1:38" ht="21" x14ac:dyDescent="0.35">
      <c r="A25" s="4" t="s">
        <v>53</v>
      </c>
      <c r="B25" s="28">
        <v>3500</v>
      </c>
      <c r="C25" s="28">
        <v>3000</v>
      </c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  <c r="T25" s="4"/>
      <c r="U25" s="1"/>
      <c r="V25" s="14" t="s">
        <v>76</v>
      </c>
      <c r="W25" s="28"/>
      <c r="X25" s="28"/>
      <c r="Y25" s="28"/>
      <c r="Z25" s="28"/>
      <c r="AA25" s="28"/>
      <c r="AB25" s="28"/>
      <c r="AC25" s="5"/>
      <c r="AD25" s="28"/>
      <c r="AE25" s="1"/>
      <c r="AF25" s="14" t="s">
        <v>76</v>
      </c>
      <c r="AG25" s="28"/>
      <c r="AH25" s="28"/>
      <c r="AI25" s="28"/>
      <c r="AJ25" s="2"/>
      <c r="AK25" s="11"/>
      <c r="AL25" s="29">
        <f>+AL24</f>
        <v>0</v>
      </c>
    </row>
    <row r="26" spans="1:38" ht="21" x14ac:dyDescent="0.35">
      <c r="A26" s="4" t="s">
        <v>56</v>
      </c>
      <c r="B26" s="133">
        <f>+C55</f>
        <v>11350</v>
      </c>
      <c r="C26" s="28">
        <v>8300</v>
      </c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  <c r="T26" s="4"/>
      <c r="U26" s="1"/>
      <c r="V26" s="44" t="s">
        <v>77</v>
      </c>
      <c r="W26" s="28"/>
      <c r="X26" s="28"/>
      <c r="Y26" s="28"/>
      <c r="Z26" s="28"/>
      <c r="AA26" s="28"/>
      <c r="AB26" s="28"/>
      <c r="AC26" s="4"/>
      <c r="AD26" s="31">
        <f>+R22</f>
        <v>-1600</v>
      </c>
      <c r="AE26" s="1"/>
      <c r="AF26" s="44" t="s">
        <v>77</v>
      </c>
      <c r="AG26" s="28"/>
      <c r="AH26" s="28"/>
      <c r="AI26" s="31">
        <f>+AD26</f>
        <v>-1600</v>
      </c>
      <c r="AJ26" s="2"/>
    </row>
    <row r="27" spans="1:38" ht="21" x14ac:dyDescent="0.35">
      <c r="A27" s="122" t="s">
        <v>65</v>
      </c>
      <c r="B27" s="121">
        <f>+B25+B26</f>
        <v>14850</v>
      </c>
      <c r="C27" s="121">
        <f>+C25+C26</f>
        <v>11300</v>
      </c>
      <c r="D27" s="3"/>
      <c r="E27" s="1"/>
      <c r="F27" s="3"/>
      <c r="G27" s="3"/>
      <c r="H27" s="3"/>
      <c r="I27" s="3"/>
      <c r="J27" s="3"/>
      <c r="K27" s="3"/>
      <c r="L27" s="69" t="s">
        <v>121</v>
      </c>
      <c r="M27" s="3"/>
      <c r="N27" s="3"/>
      <c r="O27" s="3"/>
      <c r="P27" s="3"/>
      <c r="Q27" s="3"/>
      <c r="R27" s="3"/>
      <c r="S27" s="4"/>
      <c r="T27" s="4"/>
      <c r="U27" s="1"/>
      <c r="V27" s="45" t="s">
        <v>78</v>
      </c>
      <c r="W27" s="12"/>
      <c r="X27" s="12"/>
      <c r="Y27" s="12"/>
      <c r="Z27" s="12"/>
      <c r="AA27" s="12"/>
      <c r="AB27" s="12"/>
      <c r="AC27" s="11"/>
      <c r="AD27" s="29">
        <f>+AD26</f>
        <v>-1600</v>
      </c>
      <c r="AE27" s="1"/>
      <c r="AF27" s="45" t="s">
        <v>78</v>
      </c>
      <c r="AG27" s="12"/>
      <c r="AH27" s="12"/>
      <c r="AI27" s="29">
        <f>+AI26</f>
        <v>-1600</v>
      </c>
      <c r="AJ27" s="2"/>
      <c r="AK27" s="5"/>
      <c r="AL27" s="28"/>
    </row>
    <row r="28" spans="1:38" ht="21" x14ac:dyDescent="0.35">
      <c r="A28" s="122" t="s">
        <v>69</v>
      </c>
      <c r="B28" s="121">
        <f>+B22+B27</f>
        <v>20200</v>
      </c>
      <c r="C28" s="121">
        <f>+C22+C27</f>
        <v>15500</v>
      </c>
      <c r="D28" s="3"/>
      <c r="E28" s="1"/>
      <c r="F28" s="3"/>
      <c r="G28" s="3"/>
      <c r="H28" s="3"/>
      <c r="I28" s="3"/>
      <c r="J28" s="3"/>
      <c r="K28" s="3"/>
      <c r="L28" s="71" t="s">
        <v>114</v>
      </c>
      <c r="M28" s="7"/>
      <c r="N28" s="80">
        <f>SUM(M16:Q21)</f>
        <v>8400</v>
      </c>
      <c r="O28" s="3"/>
      <c r="P28" s="3"/>
      <c r="Q28" s="3"/>
      <c r="R28" s="3"/>
      <c r="S28" s="4"/>
      <c r="T28" s="4"/>
      <c r="U28" s="1"/>
      <c r="V28" s="44"/>
      <c r="W28" s="28"/>
      <c r="X28" s="28"/>
      <c r="Y28" s="28"/>
      <c r="Z28" s="28"/>
      <c r="AA28" s="28"/>
      <c r="AB28" s="28"/>
      <c r="AC28" s="4"/>
      <c r="AD28" s="28"/>
      <c r="AE28" s="1"/>
      <c r="AF28" s="4"/>
      <c r="AG28" s="4"/>
      <c r="AH28" s="4"/>
      <c r="AI28" s="4"/>
      <c r="AJ28" s="2"/>
      <c r="AK28" s="5"/>
      <c r="AL28" s="28">
        <f>+AC26</f>
        <v>0</v>
      </c>
    </row>
    <row r="29" spans="1:38" ht="21" x14ac:dyDescent="0.35">
      <c r="A29" s="4"/>
      <c r="B29" s="118">
        <f>+B28-B15</f>
        <v>0</v>
      </c>
      <c r="C29" s="119">
        <f>+C28-C15</f>
        <v>0</v>
      </c>
      <c r="D29" s="3"/>
      <c r="E29" s="1"/>
      <c r="F29" s="3"/>
      <c r="G29" s="3"/>
      <c r="H29" s="3"/>
      <c r="I29" s="3"/>
      <c r="J29" s="3"/>
      <c r="K29" s="3"/>
      <c r="L29" s="70" t="s">
        <v>127</v>
      </c>
      <c r="M29" s="36"/>
      <c r="N29" s="74">
        <f>SUM(M8:Q15)</f>
        <v>-2350</v>
      </c>
      <c r="O29" s="3"/>
      <c r="P29" s="3"/>
      <c r="Q29" s="3"/>
      <c r="R29" s="3"/>
      <c r="S29" s="4"/>
      <c r="T29" s="4"/>
      <c r="U29" s="1"/>
      <c r="V29" s="14" t="s">
        <v>81</v>
      </c>
      <c r="W29" s="28"/>
      <c r="X29" s="28"/>
      <c r="Y29" s="28"/>
      <c r="Z29" s="28"/>
      <c r="AA29" s="28"/>
      <c r="AB29" s="28"/>
      <c r="AC29" s="5"/>
      <c r="AD29" s="28"/>
      <c r="AE29" s="1"/>
      <c r="AF29" s="14" t="s">
        <v>81</v>
      </c>
      <c r="AG29" s="28"/>
      <c r="AH29" s="28"/>
      <c r="AI29" s="28"/>
      <c r="AJ29" s="2"/>
      <c r="AK29" s="4"/>
      <c r="AL29" s="31">
        <f>+AD26</f>
        <v>-1600</v>
      </c>
    </row>
    <row r="30" spans="1:38" ht="21" x14ac:dyDescent="0.35">
      <c r="A30" s="100" t="s">
        <v>1</v>
      </c>
      <c r="B30" s="101"/>
      <c r="C30" s="101"/>
      <c r="D30" s="3"/>
      <c r="E30" s="1"/>
      <c r="F30" s="3"/>
      <c r="G30" s="3"/>
      <c r="H30" s="3"/>
      <c r="I30" s="3"/>
      <c r="J30" s="3"/>
      <c r="K30" s="3"/>
      <c r="L30" s="72"/>
      <c r="M30" s="36"/>
      <c r="N30" s="73">
        <f>+N29+N28</f>
        <v>6050</v>
      </c>
      <c r="O30" s="3"/>
      <c r="P30" s="3"/>
      <c r="Q30" s="3"/>
      <c r="R30" s="3"/>
      <c r="S30" s="4"/>
      <c r="T30" s="4"/>
      <c r="U30" s="1"/>
      <c r="V30" s="44" t="s">
        <v>83</v>
      </c>
      <c r="W30" s="28"/>
      <c r="X30" s="28"/>
      <c r="Y30" s="28"/>
      <c r="Z30" s="28"/>
      <c r="AA30" s="28"/>
      <c r="AB30" s="28"/>
      <c r="AC30" s="5"/>
      <c r="AD30" s="28">
        <f>+S22</f>
        <v>200</v>
      </c>
      <c r="AE30" s="1"/>
      <c r="AF30" s="44" t="s">
        <v>83</v>
      </c>
      <c r="AG30" s="28"/>
      <c r="AH30" s="28"/>
      <c r="AI30" s="28">
        <f>+AD30</f>
        <v>200</v>
      </c>
      <c r="AJ30" s="2"/>
      <c r="AK30" s="11"/>
      <c r="AL30" s="29">
        <f>+AL28+AL29</f>
        <v>-1600</v>
      </c>
    </row>
    <row r="31" spans="1:38" ht="21" x14ac:dyDescent="0.35">
      <c r="A31" s="102" t="s">
        <v>75</v>
      </c>
      <c r="B31" s="103"/>
      <c r="C31" s="10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  <c r="T31" s="4"/>
      <c r="U31" s="1"/>
      <c r="V31" s="44" t="s">
        <v>85</v>
      </c>
      <c r="W31" s="28"/>
      <c r="X31" s="28"/>
      <c r="Y31" s="28"/>
      <c r="Z31" s="28"/>
      <c r="AA31" s="28"/>
      <c r="AB31" s="28"/>
      <c r="AC31" s="4"/>
      <c r="AD31" s="31">
        <f>+T22</f>
        <v>-4450</v>
      </c>
      <c r="AE31" s="1"/>
      <c r="AF31" s="44" t="s">
        <v>85</v>
      </c>
      <c r="AG31" s="28"/>
      <c r="AH31" s="28"/>
      <c r="AI31" s="31">
        <f>+AD31</f>
        <v>-4450</v>
      </c>
      <c r="AJ31" s="2"/>
      <c r="AK31" s="5"/>
      <c r="AL31" s="20">
        <f>+AL21+AL25+AL30</f>
        <v>-1600</v>
      </c>
    </row>
    <row r="32" spans="1:38" ht="21" x14ac:dyDescent="0.35">
      <c r="A32" s="104" t="s">
        <v>134</v>
      </c>
      <c r="B32" s="105"/>
      <c r="C32" s="105"/>
      <c r="D32" s="3"/>
      <c r="E32" s="1"/>
      <c r="F32" s="3"/>
      <c r="G32" s="3"/>
      <c r="H32" s="3"/>
      <c r="I32" s="3"/>
      <c r="J32" s="3"/>
      <c r="K32" s="3"/>
      <c r="L32" s="69" t="s">
        <v>120</v>
      </c>
      <c r="M32" s="3"/>
      <c r="N32" s="4"/>
      <c r="O32" s="3"/>
      <c r="P32" s="3"/>
      <c r="Q32" s="3"/>
      <c r="R32" s="3"/>
      <c r="S32" s="4"/>
      <c r="T32" s="4"/>
      <c r="U32" s="1"/>
      <c r="V32" s="45" t="s">
        <v>87</v>
      </c>
      <c r="W32" s="12"/>
      <c r="X32" s="12"/>
      <c r="Y32" s="12"/>
      <c r="Z32" s="12"/>
      <c r="AA32" s="12"/>
      <c r="AB32" s="12"/>
      <c r="AC32" s="11"/>
      <c r="AD32" s="29">
        <f>+AD30+AD31</f>
        <v>-4250</v>
      </c>
      <c r="AE32" s="1"/>
      <c r="AF32" s="45" t="s">
        <v>87</v>
      </c>
      <c r="AG32" s="12"/>
      <c r="AH32" s="12"/>
      <c r="AI32" s="29">
        <f>+AD32</f>
        <v>-4250</v>
      </c>
      <c r="AJ32" s="2"/>
      <c r="AK32" s="5"/>
      <c r="AL32" s="30">
        <f>+Q7</f>
        <v>0</v>
      </c>
    </row>
    <row r="33" spans="1:38" ht="21" x14ac:dyDescent="0.35">
      <c r="A33" s="34"/>
      <c r="B33" s="10"/>
      <c r="C33" s="21" t="s">
        <v>0</v>
      </c>
      <c r="D33" s="3"/>
      <c r="E33" s="1"/>
      <c r="F33" s="3"/>
      <c r="G33" s="3"/>
      <c r="H33" s="3"/>
      <c r="I33" s="3"/>
      <c r="J33" s="3"/>
      <c r="K33" s="3"/>
      <c r="L33" s="67" t="s">
        <v>118</v>
      </c>
      <c r="M33" s="68"/>
      <c r="N33" s="66">
        <f>+H7</f>
        <v>800</v>
      </c>
      <c r="O33" s="3"/>
      <c r="P33" s="3"/>
      <c r="Q33" s="3"/>
      <c r="R33" s="3"/>
      <c r="S33" s="4"/>
      <c r="T33" s="4"/>
      <c r="U33" s="1"/>
      <c r="V33" s="14" t="s">
        <v>89</v>
      </c>
      <c r="W33" s="28"/>
      <c r="X33" s="28"/>
      <c r="Y33" s="28"/>
      <c r="Z33" s="28"/>
      <c r="AA33" s="28"/>
      <c r="AB33" s="28"/>
      <c r="AC33" s="5"/>
      <c r="AD33" s="20">
        <f>+AD23+AD27+AD32</f>
        <v>200</v>
      </c>
      <c r="AE33" s="1"/>
      <c r="AF33" s="14" t="s">
        <v>89</v>
      </c>
      <c r="AG33" s="28"/>
      <c r="AH33" s="28"/>
      <c r="AI33" s="20">
        <f t="shared" ref="AI33:AI35" si="6">+AD33</f>
        <v>200</v>
      </c>
      <c r="AJ33" s="2"/>
      <c r="AK33" s="11"/>
      <c r="AL33" s="51">
        <f>+AL31+AL32</f>
        <v>-1600</v>
      </c>
    </row>
    <row r="34" spans="1:38" ht="21" x14ac:dyDescent="0.35">
      <c r="A34" s="107" t="s">
        <v>79</v>
      </c>
      <c r="B34" s="28"/>
      <c r="C34" s="28">
        <v>59000</v>
      </c>
      <c r="D34" s="3"/>
      <c r="E34" s="1"/>
      <c r="F34" s="3"/>
      <c r="G34" s="3"/>
      <c r="H34" s="3"/>
      <c r="I34" s="3"/>
      <c r="J34" s="3"/>
      <c r="K34" s="3"/>
      <c r="L34" s="26" t="s">
        <v>115</v>
      </c>
      <c r="M34" s="5"/>
      <c r="N34" s="63">
        <f>SUM(M22:Q22)</f>
        <v>6050</v>
      </c>
      <c r="O34" s="3"/>
      <c r="P34" s="3"/>
      <c r="Q34" s="3"/>
      <c r="R34" s="3"/>
      <c r="S34" s="4"/>
      <c r="T34" s="4"/>
      <c r="U34" s="1"/>
      <c r="V34" s="14" t="s">
        <v>90</v>
      </c>
      <c r="W34" s="28"/>
      <c r="X34" s="28"/>
      <c r="Y34" s="28"/>
      <c r="Z34" s="28"/>
      <c r="AA34" s="28"/>
      <c r="AB34" s="28"/>
      <c r="AC34" s="5"/>
      <c r="AD34" s="30">
        <f>+H7</f>
        <v>800</v>
      </c>
      <c r="AE34" s="1"/>
      <c r="AF34" s="14" t="s">
        <v>90</v>
      </c>
      <c r="AG34" s="28"/>
      <c r="AH34" s="28"/>
      <c r="AI34" s="30">
        <f t="shared" si="6"/>
        <v>800</v>
      </c>
      <c r="AJ34" s="2"/>
    </row>
    <row r="35" spans="1:38" ht="21" x14ac:dyDescent="0.35">
      <c r="A35" s="107" t="s">
        <v>80</v>
      </c>
      <c r="B35" s="28"/>
      <c r="C35" s="28"/>
      <c r="D35" s="3"/>
      <c r="E35" s="1"/>
      <c r="F35" s="3"/>
      <c r="G35" s="3"/>
      <c r="H35" s="3"/>
      <c r="I35" s="3"/>
      <c r="J35" s="3"/>
      <c r="K35" s="3"/>
      <c r="L35" s="26" t="s">
        <v>116</v>
      </c>
      <c r="M35" s="5"/>
      <c r="N35" s="15">
        <f>+R22</f>
        <v>-1600</v>
      </c>
      <c r="O35" s="3"/>
      <c r="P35" s="3"/>
      <c r="Q35" s="3"/>
      <c r="R35" s="3"/>
      <c r="S35" s="4"/>
      <c r="T35" s="4"/>
      <c r="U35" s="1"/>
      <c r="V35" s="45" t="s">
        <v>91</v>
      </c>
      <c r="W35" s="46"/>
      <c r="X35" s="46"/>
      <c r="Y35" s="46"/>
      <c r="Z35" s="46"/>
      <c r="AA35" s="46"/>
      <c r="AB35" s="46"/>
      <c r="AC35" s="11"/>
      <c r="AD35" s="51">
        <f>+AD33+AD34</f>
        <v>1000</v>
      </c>
      <c r="AE35" s="1"/>
      <c r="AF35" s="45" t="s">
        <v>91</v>
      </c>
      <c r="AG35" s="46"/>
      <c r="AH35" s="46"/>
      <c r="AI35" s="51">
        <f t="shared" si="6"/>
        <v>1000</v>
      </c>
      <c r="AJ35" s="2"/>
    </row>
    <row r="36" spans="1:38" ht="21" x14ac:dyDescent="0.35">
      <c r="A36" s="106" t="s">
        <v>82</v>
      </c>
      <c r="B36" s="28"/>
      <c r="C36" s="35">
        <v>-15500</v>
      </c>
      <c r="D36" s="3"/>
      <c r="E36" s="1"/>
      <c r="F36" s="3"/>
      <c r="G36" s="3"/>
      <c r="H36" s="3"/>
      <c r="I36" s="3"/>
      <c r="J36" s="3"/>
      <c r="K36" s="3"/>
      <c r="L36" s="26" t="s">
        <v>117</v>
      </c>
      <c r="M36" s="5"/>
      <c r="N36" s="89">
        <f>+S22+T22</f>
        <v>-4250</v>
      </c>
      <c r="O36" s="3"/>
      <c r="P36" s="3"/>
      <c r="Q36" s="3"/>
      <c r="R36" s="4"/>
      <c r="S36" s="4"/>
      <c r="T36" s="4"/>
      <c r="U36" s="1"/>
      <c r="V36" s="43"/>
      <c r="W36" s="4"/>
      <c r="X36" s="4"/>
      <c r="Y36" s="4"/>
      <c r="Z36" s="4"/>
      <c r="AA36" s="4"/>
      <c r="AB36" s="4"/>
      <c r="AC36" s="4"/>
      <c r="AD36" s="20">
        <f>+AD35-B9</f>
        <v>0</v>
      </c>
      <c r="AE36" s="1"/>
      <c r="AF36" s="4"/>
      <c r="AG36" s="4"/>
      <c r="AH36" s="4"/>
      <c r="AI36" s="28">
        <f>+AD35-AI35</f>
        <v>0</v>
      </c>
      <c r="AJ36" s="2"/>
    </row>
    <row r="37" spans="1:38" ht="21" x14ac:dyDescent="0.35">
      <c r="A37" s="106" t="s">
        <v>84</v>
      </c>
      <c r="B37" s="28"/>
      <c r="C37" s="37">
        <v>-22650</v>
      </c>
      <c r="D37" s="3"/>
      <c r="E37" s="1"/>
      <c r="F37" s="3"/>
      <c r="G37" s="3"/>
      <c r="H37" s="3"/>
      <c r="I37" s="3"/>
      <c r="J37" s="3"/>
      <c r="K37" s="3"/>
      <c r="L37" s="67" t="s">
        <v>119</v>
      </c>
      <c r="M37" s="68"/>
      <c r="N37" s="66">
        <f>SUM(N33:N36)</f>
        <v>1000</v>
      </c>
      <c r="O37" s="3"/>
      <c r="P37" s="3"/>
      <c r="Q37" s="3"/>
      <c r="R37" s="4"/>
      <c r="S37" s="4"/>
      <c r="T37" s="4"/>
      <c r="U37" s="1"/>
      <c r="V37" s="3"/>
      <c r="W37" s="3"/>
      <c r="X37" s="3"/>
      <c r="Y37" s="3"/>
      <c r="Z37" s="3"/>
      <c r="AA37" s="3"/>
      <c r="AB37" s="3"/>
      <c r="AC37" s="3"/>
      <c r="AD37" s="20"/>
      <c r="AE37" s="1"/>
      <c r="AF37" s="4"/>
      <c r="AG37" s="4"/>
      <c r="AH37" s="4"/>
      <c r="AI37" s="4"/>
      <c r="AJ37" s="2"/>
    </row>
    <row r="38" spans="1:38" ht="21" x14ac:dyDescent="0.35">
      <c r="A38" s="108" t="s">
        <v>86</v>
      </c>
      <c r="B38" s="28"/>
      <c r="C38" s="20">
        <f>SUM(C34:C37)</f>
        <v>20850</v>
      </c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4"/>
      <c r="S38" s="4"/>
      <c r="T38" s="4"/>
      <c r="U38" s="1"/>
      <c r="V38" s="3"/>
      <c r="W38" s="3"/>
      <c r="X38" s="3"/>
      <c r="Y38" s="3"/>
      <c r="Z38" s="3"/>
      <c r="AA38" s="3"/>
      <c r="AB38" s="3"/>
      <c r="AC38" s="3"/>
      <c r="AD38" s="3"/>
      <c r="AE38" s="1"/>
      <c r="AF38" s="4"/>
      <c r="AG38" s="4"/>
      <c r="AH38" s="4"/>
      <c r="AI38" s="4"/>
      <c r="AJ38" s="2"/>
    </row>
    <row r="39" spans="1:38" ht="21" x14ac:dyDescent="0.35">
      <c r="A39" s="107" t="s">
        <v>88</v>
      </c>
      <c r="B39" s="28"/>
      <c r="C39" s="35">
        <v>-450</v>
      </c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4"/>
      <c r="S39" s="4"/>
      <c r="T39" s="4"/>
      <c r="U39" s="1"/>
      <c r="V39" s="3"/>
      <c r="W39" s="3"/>
      <c r="X39" s="3"/>
      <c r="Y39" s="3"/>
      <c r="Z39" s="3"/>
      <c r="AA39" s="3"/>
      <c r="AB39" s="3"/>
      <c r="AC39" s="3"/>
      <c r="AD39" s="3"/>
      <c r="AE39" s="1"/>
      <c r="AF39" s="4"/>
      <c r="AG39" s="4"/>
      <c r="AH39" s="4"/>
      <c r="AI39" s="4"/>
      <c r="AJ39" s="2"/>
    </row>
    <row r="40" spans="1:38" ht="21" x14ac:dyDescent="0.35">
      <c r="A40" s="137" t="s">
        <v>70</v>
      </c>
      <c r="B40" s="138"/>
      <c r="C40" s="139">
        <v>-600</v>
      </c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4"/>
      <c r="S40" s="4"/>
      <c r="T40" s="4"/>
      <c r="U40" s="1"/>
      <c r="V40" s="3"/>
      <c r="W40" s="3"/>
      <c r="X40" s="3"/>
      <c r="Y40" s="3"/>
      <c r="Z40" s="3"/>
      <c r="AA40" s="3"/>
      <c r="AB40" s="3"/>
      <c r="AC40" s="3"/>
      <c r="AD40" s="3"/>
      <c r="AE40" s="1"/>
      <c r="AF40" s="4"/>
      <c r="AG40" s="4"/>
      <c r="AH40" s="4"/>
      <c r="AI40" s="4"/>
      <c r="AJ40" s="2"/>
    </row>
    <row r="41" spans="1:38" ht="21" x14ac:dyDescent="0.35">
      <c r="A41" s="108" t="s">
        <v>92</v>
      </c>
      <c r="B41" s="28"/>
      <c r="C41" s="38">
        <f>SUM(C38:C40)</f>
        <v>19800</v>
      </c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4"/>
      <c r="S41" s="4"/>
      <c r="T41" s="4"/>
      <c r="U41" s="1"/>
      <c r="V41" s="3"/>
      <c r="W41" s="3"/>
      <c r="X41" s="3"/>
      <c r="Y41" s="3"/>
      <c r="Z41" s="3"/>
      <c r="AA41" s="3"/>
      <c r="AB41" s="3"/>
      <c r="AC41" s="3"/>
      <c r="AD41" s="3"/>
      <c r="AE41" s="1"/>
      <c r="AF41" s="4"/>
      <c r="AG41" s="4"/>
      <c r="AH41" s="4"/>
      <c r="AI41" s="4"/>
      <c r="AJ41" s="2"/>
    </row>
    <row r="42" spans="1:38" ht="21" x14ac:dyDescent="0.35">
      <c r="A42" s="107" t="s">
        <v>74</v>
      </c>
      <c r="B42" s="28"/>
      <c r="C42" s="39">
        <v>-12000</v>
      </c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4"/>
      <c r="S42" s="4"/>
      <c r="T42" s="4"/>
      <c r="U42" s="1"/>
      <c r="V42" s="3"/>
      <c r="W42" s="3"/>
      <c r="X42" s="3"/>
      <c r="Y42" s="3"/>
      <c r="Z42" s="3"/>
      <c r="AA42" s="3"/>
      <c r="AB42" s="3"/>
      <c r="AC42" s="3"/>
      <c r="AD42" s="3"/>
      <c r="AE42" s="1"/>
      <c r="AF42" s="4"/>
      <c r="AG42" s="4"/>
      <c r="AH42" s="4"/>
      <c r="AI42" s="4"/>
      <c r="AJ42" s="2"/>
    </row>
    <row r="43" spans="1:38" ht="21" x14ac:dyDescent="0.35">
      <c r="A43" s="124" t="s">
        <v>93</v>
      </c>
      <c r="B43" s="125"/>
      <c r="C43" s="126">
        <f>+C41+C42</f>
        <v>7800</v>
      </c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4"/>
      <c r="S43" s="4"/>
      <c r="T43" s="4"/>
      <c r="U43" s="1"/>
      <c r="V43" s="3"/>
      <c r="W43" s="3"/>
      <c r="X43" s="3"/>
      <c r="Y43" s="3"/>
      <c r="Z43" s="3"/>
      <c r="AA43" s="3"/>
      <c r="AB43" s="3"/>
      <c r="AC43" s="3"/>
      <c r="AD43" s="3"/>
      <c r="AE43" s="1"/>
      <c r="AF43" s="4"/>
      <c r="AG43" s="4"/>
      <c r="AH43" s="4"/>
      <c r="AI43" s="4"/>
      <c r="AJ43" s="2"/>
    </row>
    <row r="44" spans="1:38" ht="21" x14ac:dyDescent="0.35">
      <c r="A44" s="103" t="s">
        <v>1</v>
      </c>
      <c r="B44" s="109"/>
      <c r="C44" s="109"/>
      <c r="D44" s="109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4"/>
      <c r="S44" s="4"/>
      <c r="T44" s="4"/>
      <c r="U44" s="1"/>
      <c r="V44" s="3"/>
      <c r="W44" s="3"/>
      <c r="X44" s="3"/>
      <c r="Y44" s="3"/>
      <c r="Z44" s="3"/>
      <c r="AA44" s="3"/>
      <c r="AB44" s="3"/>
      <c r="AC44" s="3"/>
      <c r="AD44" s="3"/>
      <c r="AE44" s="1"/>
      <c r="AF44" s="4"/>
      <c r="AG44" s="4"/>
      <c r="AH44" s="4"/>
      <c r="AI44" s="4"/>
      <c r="AJ44" s="2"/>
    </row>
    <row r="45" spans="1:38" ht="21" x14ac:dyDescent="0.35">
      <c r="A45" s="109" t="s">
        <v>94</v>
      </c>
      <c r="B45" s="109"/>
      <c r="C45" s="109"/>
      <c r="D45" s="109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4"/>
      <c r="S45" s="4"/>
      <c r="T45" s="4"/>
      <c r="U45" s="1"/>
      <c r="V45" s="3"/>
      <c r="W45" s="3"/>
      <c r="X45" s="3"/>
      <c r="Y45" s="3"/>
      <c r="Z45" s="3"/>
      <c r="AA45" s="3"/>
      <c r="AB45" s="3"/>
      <c r="AC45" s="3"/>
      <c r="AD45" s="3"/>
      <c r="AE45" s="1"/>
      <c r="AF45" s="4"/>
      <c r="AG45" s="4"/>
      <c r="AH45" s="4"/>
      <c r="AI45" s="4"/>
      <c r="AJ45" s="2"/>
    </row>
    <row r="46" spans="1:38" ht="21" x14ac:dyDescent="0.35">
      <c r="A46" s="109" t="s">
        <v>134</v>
      </c>
      <c r="B46" s="109"/>
      <c r="C46" s="109"/>
      <c r="D46" s="109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4"/>
      <c r="S46" s="4"/>
      <c r="T46" s="4"/>
      <c r="U46" s="1"/>
      <c r="V46" s="3"/>
      <c r="W46" s="3"/>
      <c r="X46" s="3"/>
      <c r="Y46" s="3"/>
      <c r="Z46" s="3"/>
      <c r="AA46" s="3"/>
      <c r="AB46" s="3"/>
      <c r="AC46" s="3"/>
      <c r="AD46" s="3"/>
      <c r="AE46" s="1"/>
      <c r="AF46" s="4"/>
      <c r="AG46" s="4"/>
      <c r="AH46" s="4"/>
      <c r="AI46" s="4"/>
      <c r="AJ46" s="2"/>
    </row>
    <row r="47" spans="1:38" ht="21" x14ac:dyDescent="0.35">
      <c r="A47" s="40"/>
      <c r="B47" s="41"/>
      <c r="C47" s="41" t="s">
        <v>131</v>
      </c>
      <c r="D47" s="40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4"/>
      <c r="S47" s="4"/>
      <c r="T47" s="4"/>
      <c r="U47" s="1"/>
      <c r="V47" s="3"/>
      <c r="W47" s="3"/>
      <c r="X47" s="3"/>
      <c r="Y47" s="3"/>
      <c r="Z47" s="3"/>
      <c r="AA47" s="3"/>
      <c r="AB47" s="3"/>
      <c r="AC47" s="3"/>
      <c r="AD47" s="3"/>
      <c r="AE47" s="1"/>
      <c r="AF47" s="4"/>
      <c r="AG47" s="4"/>
      <c r="AH47" s="4"/>
      <c r="AI47" s="4"/>
      <c r="AJ47" s="2"/>
    </row>
    <row r="48" spans="1:38" ht="21" x14ac:dyDescent="0.35">
      <c r="A48" s="40"/>
      <c r="B48" s="41" t="s">
        <v>95</v>
      </c>
      <c r="C48" s="41" t="s">
        <v>132</v>
      </c>
      <c r="D48" s="41" t="s">
        <v>96</v>
      </c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4"/>
      <c r="S48" s="4"/>
      <c r="T48" s="4"/>
      <c r="U48" s="1"/>
      <c r="V48" s="3"/>
      <c r="W48" s="3"/>
      <c r="X48" s="3"/>
      <c r="Y48" s="3"/>
      <c r="Z48" s="3"/>
      <c r="AA48" s="3"/>
      <c r="AB48" s="3"/>
      <c r="AC48" s="3"/>
      <c r="AD48" s="3"/>
      <c r="AE48" s="1"/>
      <c r="AF48" s="4"/>
      <c r="AG48" s="4"/>
      <c r="AH48" s="4"/>
      <c r="AI48" s="4"/>
      <c r="AJ48" s="2"/>
    </row>
    <row r="49" spans="1:36" ht="21" x14ac:dyDescent="0.35">
      <c r="A49" s="40"/>
      <c r="B49" s="41" t="s">
        <v>0</v>
      </c>
      <c r="C49" s="41" t="s">
        <v>0</v>
      </c>
      <c r="D49" s="41" t="s">
        <v>0</v>
      </c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4"/>
      <c r="S49" s="4"/>
      <c r="T49" s="4"/>
      <c r="U49" s="1"/>
      <c r="V49" s="3"/>
      <c r="W49" s="3"/>
      <c r="X49" s="3"/>
      <c r="Y49" s="3"/>
      <c r="Z49" s="3"/>
      <c r="AA49" s="3"/>
      <c r="AB49" s="3"/>
      <c r="AC49" s="3"/>
      <c r="AD49" s="3"/>
      <c r="AE49" s="1"/>
      <c r="AF49" s="4"/>
      <c r="AG49" s="4"/>
      <c r="AH49" s="4"/>
      <c r="AI49" s="4"/>
      <c r="AJ49" s="2"/>
    </row>
    <row r="50" spans="1:36" ht="21" x14ac:dyDescent="0.35">
      <c r="A50" s="123" t="s">
        <v>11</v>
      </c>
      <c r="B50" s="123">
        <f>+C25</f>
        <v>3000</v>
      </c>
      <c r="C50" s="123">
        <f>+C26</f>
        <v>8300</v>
      </c>
      <c r="D50" s="123">
        <f>SUM(B50:C50)</f>
        <v>11300</v>
      </c>
      <c r="E50" s="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x14ac:dyDescent="0.3">
      <c r="A51" s="28" t="s">
        <v>97</v>
      </c>
      <c r="B51" s="42">
        <v>0</v>
      </c>
      <c r="C51" s="42">
        <f>C43</f>
        <v>7800</v>
      </c>
      <c r="D51" s="42">
        <f>SUM(B51:C51)</f>
        <v>7800</v>
      </c>
      <c r="E51" s="1"/>
    </row>
    <row r="52" spans="1:36" x14ac:dyDescent="0.3">
      <c r="A52" s="238" t="s">
        <v>98</v>
      </c>
      <c r="B52" s="239">
        <v>200</v>
      </c>
      <c r="C52" s="239">
        <v>0</v>
      </c>
      <c r="D52" s="239">
        <f>SUM(B52:C52)</f>
        <v>200</v>
      </c>
      <c r="E52" s="1"/>
      <c r="L52" s="157" t="s">
        <v>136</v>
      </c>
      <c r="M52" s="158"/>
      <c r="N52" s="158"/>
      <c r="O52" s="158"/>
      <c r="P52" s="159">
        <v>100000</v>
      </c>
      <c r="Q52" s="13" t="s">
        <v>142</v>
      </c>
    </row>
    <row r="53" spans="1:36" x14ac:dyDescent="0.3">
      <c r="A53" s="133" t="s">
        <v>130</v>
      </c>
      <c r="B53" s="141">
        <v>300</v>
      </c>
      <c r="C53" s="142">
        <f>-B53</f>
        <v>-300</v>
      </c>
      <c r="D53" s="141">
        <f>+B53+C53</f>
        <v>0</v>
      </c>
      <c r="E53" s="1"/>
      <c r="L53" s="151" t="s">
        <v>137</v>
      </c>
      <c r="P53" s="153">
        <v>1300000</v>
      </c>
      <c r="Q53" s="13" t="s">
        <v>143</v>
      </c>
    </row>
    <row r="54" spans="1:36" ht="21" x14ac:dyDescent="0.35">
      <c r="A54" s="238" t="s">
        <v>99</v>
      </c>
      <c r="B54" s="239">
        <v>0</v>
      </c>
      <c r="C54" s="240">
        <v>-4450</v>
      </c>
      <c r="D54" s="240">
        <f>+B54+C54</f>
        <v>-4450</v>
      </c>
      <c r="E54" s="1"/>
      <c r="G54" s="88"/>
      <c r="L54" s="151" t="s">
        <v>138</v>
      </c>
      <c r="O54" s="160" t="s">
        <v>140</v>
      </c>
      <c r="P54" s="163">
        <v>-1120000</v>
      </c>
      <c r="Q54" s="13" t="s">
        <v>144</v>
      </c>
    </row>
    <row r="55" spans="1:36" ht="21" x14ac:dyDescent="0.35">
      <c r="A55" s="123" t="s">
        <v>36</v>
      </c>
      <c r="B55" s="123">
        <f>SUM(B50:B54)</f>
        <v>3500</v>
      </c>
      <c r="C55" s="123">
        <f>SUM(C50:C54)</f>
        <v>11350</v>
      </c>
      <c r="D55" s="123">
        <f>SUM(D50:D54)</f>
        <v>14850</v>
      </c>
      <c r="E55" s="1"/>
      <c r="F55" s="162" t="s">
        <v>145</v>
      </c>
      <c r="G55" s="88"/>
      <c r="L55" s="154" t="s">
        <v>139</v>
      </c>
      <c r="M55" s="155"/>
      <c r="N55" s="155"/>
      <c r="O55" s="155"/>
      <c r="P55" s="156">
        <f>+P52+P53+P54</f>
        <v>280000</v>
      </c>
      <c r="Q55" s="13" t="s">
        <v>14</v>
      </c>
    </row>
    <row r="56" spans="1:36" ht="21" x14ac:dyDescent="0.35">
      <c r="A56" s="2"/>
      <c r="B56" s="2"/>
      <c r="C56" s="2"/>
      <c r="D56" s="2"/>
      <c r="E56" s="1"/>
      <c r="G56" s="88"/>
      <c r="L56" s="151"/>
      <c r="P56" s="152"/>
    </row>
    <row r="57" spans="1:36" ht="21" x14ac:dyDescent="0.35">
      <c r="G57" s="88"/>
      <c r="L57" s="164" t="s">
        <v>136</v>
      </c>
      <c r="M57" s="165"/>
      <c r="N57" s="165"/>
      <c r="O57" s="165"/>
      <c r="P57" s="166">
        <f>+P52</f>
        <v>100000</v>
      </c>
    </row>
    <row r="58" spans="1:36" ht="21" x14ac:dyDescent="0.35">
      <c r="G58" s="88"/>
      <c r="L58" s="167" t="s">
        <v>141</v>
      </c>
      <c r="M58" s="168"/>
      <c r="N58" s="168"/>
      <c r="O58" s="168"/>
      <c r="P58" s="169">
        <f>-P55</f>
        <v>-280000</v>
      </c>
    </row>
    <row r="59" spans="1:36" ht="21.75" thickBot="1" x14ac:dyDescent="0.4">
      <c r="G59" s="88"/>
      <c r="L59" s="167"/>
      <c r="M59" s="168"/>
      <c r="N59" s="168"/>
      <c r="O59" s="168"/>
      <c r="P59" s="169"/>
    </row>
    <row r="60" spans="1:36" ht="21" x14ac:dyDescent="0.35">
      <c r="G60" s="88"/>
      <c r="L60" s="170" t="s">
        <v>148</v>
      </c>
      <c r="M60" s="171"/>
      <c r="N60" s="171"/>
      <c r="O60" s="171"/>
      <c r="P60" s="172">
        <f>+P57+P58</f>
        <v>-180000</v>
      </c>
    </row>
    <row r="61" spans="1:36" ht="21" x14ac:dyDescent="0.35">
      <c r="G61" s="88"/>
      <c r="L61" s="173" t="s">
        <v>137</v>
      </c>
      <c r="M61" s="161"/>
      <c r="N61" s="161"/>
      <c r="O61" s="161"/>
      <c r="P61" s="174">
        <v>1300000</v>
      </c>
    </row>
    <row r="62" spans="1:36" ht="21.75" thickBot="1" x14ac:dyDescent="0.4">
      <c r="F62" s="162" t="s">
        <v>146</v>
      </c>
      <c r="G62" s="88"/>
      <c r="L62" s="175" t="s">
        <v>147</v>
      </c>
      <c r="M62" s="176"/>
      <c r="N62" s="176"/>
      <c r="O62" s="176"/>
      <c r="P62" s="177">
        <f>+P60+P61</f>
        <v>1120000</v>
      </c>
    </row>
    <row r="63" spans="1:36" x14ac:dyDescent="0.3">
      <c r="M63"/>
      <c r="N63"/>
      <c r="O63"/>
      <c r="P63"/>
      <c r="Q63"/>
    </row>
    <row r="64" spans="1:36" x14ac:dyDescent="0.3">
      <c r="M64"/>
      <c r="N64"/>
      <c r="O64"/>
      <c r="P64"/>
      <c r="Q64"/>
    </row>
    <row r="65" spans="6:35" x14ac:dyDescent="0.3">
      <c r="M65"/>
      <c r="N65"/>
      <c r="O65"/>
      <c r="P65"/>
      <c r="Q65"/>
    </row>
    <row r="66" spans="6:35" x14ac:dyDescent="0.3">
      <c r="M66"/>
      <c r="N66"/>
      <c r="O66"/>
      <c r="P66"/>
      <c r="Q66"/>
    </row>
    <row r="67" spans="6:35" x14ac:dyDescent="0.3">
      <c r="F67" s="13"/>
      <c r="L67" s="157" t="s">
        <v>149</v>
      </c>
      <c r="M67" s="158"/>
      <c r="N67" s="158"/>
      <c r="O67" s="158"/>
      <c r="P67" s="159">
        <v>100000</v>
      </c>
      <c r="Q67" s="13" t="s">
        <v>142</v>
      </c>
    </row>
    <row r="68" spans="6:35" x14ac:dyDescent="0.3">
      <c r="F68" s="13"/>
      <c r="L68" s="151" t="s">
        <v>150</v>
      </c>
      <c r="P68" s="153">
        <v>1300000</v>
      </c>
      <c r="Q68" s="13" t="s">
        <v>143</v>
      </c>
    </row>
    <row r="69" spans="6:35" ht="21" x14ac:dyDescent="0.35">
      <c r="F69" s="13"/>
      <c r="G69" s="88"/>
      <c r="L69" s="151" t="s">
        <v>151</v>
      </c>
      <c r="O69" s="160" t="s">
        <v>140</v>
      </c>
      <c r="P69" s="163">
        <v>-1120000</v>
      </c>
      <c r="Q69" s="162" t="s">
        <v>144</v>
      </c>
    </row>
    <row r="70" spans="6:35" ht="21" x14ac:dyDescent="0.35">
      <c r="F70" s="13" t="s">
        <v>145</v>
      </c>
      <c r="G70" s="88"/>
      <c r="L70" s="154" t="s">
        <v>152</v>
      </c>
      <c r="M70" s="155"/>
      <c r="N70" s="155"/>
      <c r="O70" s="155"/>
      <c r="P70" s="156">
        <f>+P67+P68+P69</f>
        <v>280000</v>
      </c>
      <c r="Q70" s="13" t="s">
        <v>14</v>
      </c>
    </row>
    <row r="71" spans="6:35" ht="21" x14ac:dyDescent="0.35">
      <c r="G71" s="88"/>
    </row>
    <row r="72" spans="6:35" ht="21" x14ac:dyDescent="0.35">
      <c r="G72" s="88"/>
      <c r="L72" s="183" t="s">
        <v>149</v>
      </c>
      <c r="M72" s="178"/>
      <c r="N72" s="178"/>
      <c r="O72" s="178"/>
      <c r="P72" s="179">
        <v>100000</v>
      </c>
      <c r="Q72" s="13" t="s">
        <v>142</v>
      </c>
    </row>
    <row r="73" spans="6:35" ht="21" x14ac:dyDescent="0.35">
      <c r="G73" s="88"/>
      <c r="L73" s="184" t="s">
        <v>153</v>
      </c>
      <c r="M73" s="181"/>
      <c r="N73" s="181"/>
      <c r="O73" s="181"/>
      <c r="P73" s="182">
        <f>-P70</f>
        <v>-280000</v>
      </c>
      <c r="Q73" s="13" t="s">
        <v>14</v>
      </c>
    </row>
    <row r="74" spans="6:35" ht="21.75" thickBot="1" x14ac:dyDescent="0.4">
      <c r="F74" s="162" t="s">
        <v>146</v>
      </c>
      <c r="G74" s="88"/>
      <c r="L74" s="180" t="s">
        <v>150</v>
      </c>
      <c r="M74" s="181"/>
      <c r="N74" s="181"/>
      <c r="O74" s="181"/>
      <c r="P74" s="182">
        <v>1300000</v>
      </c>
      <c r="Q74" s="13" t="s">
        <v>143</v>
      </c>
    </row>
    <row r="75" spans="6:35" s="185" customFormat="1" ht="21.75" thickBot="1" x14ac:dyDescent="0.4">
      <c r="G75" s="186"/>
      <c r="L75" s="187" t="s">
        <v>154</v>
      </c>
      <c r="M75" s="188"/>
      <c r="N75" s="188"/>
      <c r="O75" s="188"/>
      <c r="P75" s="189">
        <f>SUM(P72:P74)</f>
        <v>1120000</v>
      </c>
      <c r="Q75" s="162"/>
      <c r="R75" s="162"/>
      <c r="S75" s="162"/>
      <c r="T75" s="162"/>
      <c r="AF75" s="162"/>
      <c r="AG75" s="162"/>
      <c r="AH75" s="162"/>
      <c r="AI75" s="162"/>
    </row>
    <row r="76" spans="6:35" ht="21.75" thickBot="1" x14ac:dyDescent="0.4">
      <c r="G76" s="88"/>
    </row>
    <row r="77" spans="6:35" s="190" customFormat="1" ht="20.25" thickBot="1" x14ac:dyDescent="0.35">
      <c r="L77" s="193" t="s">
        <v>155</v>
      </c>
      <c r="M77" s="194"/>
      <c r="N77" s="194"/>
      <c r="O77" s="194"/>
      <c r="P77" s="195"/>
    </row>
    <row r="78" spans="6:35" s="190" customFormat="1" ht="20.25" thickBot="1" x14ac:dyDescent="0.35"/>
    <row r="79" spans="6:35" s="190" customFormat="1" ht="19.5" x14ac:dyDescent="0.3">
      <c r="L79" s="196" t="s">
        <v>159</v>
      </c>
      <c r="M79" s="197"/>
      <c r="N79" s="197"/>
      <c r="O79" s="197"/>
      <c r="P79" s="198">
        <v>100000</v>
      </c>
    </row>
    <row r="80" spans="6:35" s="190" customFormat="1" ht="19.5" x14ac:dyDescent="0.3">
      <c r="L80" s="191" t="s">
        <v>156</v>
      </c>
      <c r="P80" s="192">
        <v>2000000</v>
      </c>
    </row>
    <row r="81" spans="6:16" s="190" customFormat="1" ht="19.5" x14ac:dyDescent="0.3">
      <c r="L81" s="205" t="s">
        <v>157</v>
      </c>
      <c r="M81" s="206"/>
      <c r="N81" s="206"/>
      <c r="O81" s="206"/>
      <c r="P81" s="207">
        <v>-1800000</v>
      </c>
    </row>
    <row r="82" spans="6:16" s="190" customFormat="1" ht="20.25" thickBot="1" x14ac:dyDescent="0.35">
      <c r="L82" s="199" t="s">
        <v>158</v>
      </c>
      <c r="M82" s="200"/>
      <c r="N82" s="200"/>
      <c r="O82" s="200"/>
      <c r="P82" s="201">
        <f>SUM(P79:P81)</f>
        <v>300000</v>
      </c>
    </row>
    <row r="83" spans="6:16" s="190" customFormat="1" ht="20.25" thickBot="1" x14ac:dyDescent="0.35"/>
    <row r="84" spans="6:16" s="190" customFormat="1" ht="19.5" x14ac:dyDescent="0.3">
      <c r="F84" s="208" t="s">
        <v>162</v>
      </c>
      <c r="L84" s="196" t="s">
        <v>159</v>
      </c>
      <c r="M84" s="197"/>
      <c r="N84" s="197"/>
      <c r="O84" s="197"/>
      <c r="P84" s="198">
        <f>+P79</f>
        <v>100000</v>
      </c>
    </row>
    <row r="85" spans="6:16" s="190" customFormat="1" ht="19.5" x14ac:dyDescent="0.3">
      <c r="F85" s="208" t="s">
        <v>163</v>
      </c>
      <c r="L85" s="191" t="s">
        <v>160</v>
      </c>
      <c r="P85" s="192">
        <f>-P82</f>
        <v>-300000</v>
      </c>
    </row>
    <row r="86" spans="6:16" s="190" customFormat="1" ht="19.5" x14ac:dyDescent="0.3">
      <c r="F86" s="208">
        <v>2024</v>
      </c>
      <c r="L86" s="221" t="s">
        <v>156</v>
      </c>
      <c r="M86" s="222"/>
      <c r="N86" s="222"/>
      <c r="O86" s="222"/>
      <c r="P86" s="223">
        <f>+P80</f>
        <v>2000000</v>
      </c>
    </row>
    <row r="87" spans="6:16" s="190" customFormat="1" ht="20.25" thickBot="1" x14ac:dyDescent="0.35">
      <c r="L87" s="202" t="s">
        <v>161</v>
      </c>
      <c r="M87" s="203"/>
      <c r="N87" s="203"/>
      <c r="O87" s="203"/>
      <c r="P87" s="204">
        <f>SUM(P84:P86)</f>
        <v>1800000</v>
      </c>
    </row>
    <row r="88" spans="6:16" s="190" customFormat="1" ht="20.25" thickBot="1" x14ac:dyDescent="0.35"/>
    <row r="89" spans="6:16" s="190" customFormat="1" ht="20.25" thickBot="1" x14ac:dyDescent="0.35">
      <c r="L89" s="193" t="s">
        <v>164</v>
      </c>
      <c r="M89" s="194"/>
      <c r="N89" s="194"/>
      <c r="O89" s="194"/>
      <c r="P89" s="195"/>
    </row>
    <row r="90" spans="6:16" s="190" customFormat="1" ht="20.25" thickBot="1" x14ac:dyDescent="0.35"/>
    <row r="91" spans="6:16" s="190" customFormat="1" ht="19.5" x14ac:dyDescent="0.3">
      <c r="F91" s="208" t="s">
        <v>162</v>
      </c>
      <c r="L91" s="215" t="s">
        <v>165</v>
      </c>
      <c r="M91" s="216"/>
      <c r="N91" s="216"/>
      <c r="O91" s="216"/>
      <c r="P91" s="217">
        <v>800000</v>
      </c>
    </row>
    <row r="92" spans="6:16" s="190" customFormat="1" ht="19.5" x14ac:dyDescent="0.3">
      <c r="F92" s="208"/>
      <c r="L92" s="212" t="s">
        <v>156</v>
      </c>
      <c r="M92" s="213"/>
      <c r="N92" s="213"/>
      <c r="O92" s="213"/>
      <c r="P92" s="214">
        <f>+P80</f>
        <v>2000000</v>
      </c>
    </row>
    <row r="93" spans="6:16" s="190" customFormat="1" ht="20.25" thickBot="1" x14ac:dyDescent="0.35">
      <c r="F93" s="208" t="s">
        <v>168</v>
      </c>
      <c r="L93" s="212" t="s">
        <v>166</v>
      </c>
      <c r="M93" s="213"/>
      <c r="N93" s="213"/>
      <c r="O93" s="213"/>
      <c r="P93" s="214">
        <v>-2100000</v>
      </c>
    </row>
    <row r="94" spans="6:16" s="190" customFormat="1" ht="20.25" thickBot="1" x14ac:dyDescent="0.35">
      <c r="F94" s="208" t="s">
        <v>163</v>
      </c>
      <c r="L94" s="218" t="s">
        <v>167</v>
      </c>
      <c r="M94" s="219"/>
      <c r="N94" s="219"/>
      <c r="O94" s="219"/>
      <c r="P94" s="220">
        <f>SUM(P91:P93)</f>
        <v>700000</v>
      </c>
    </row>
    <row r="95" spans="6:16" s="190" customFormat="1" ht="20.25" thickBot="1" x14ac:dyDescent="0.35"/>
    <row r="96" spans="6:16" s="190" customFormat="1" ht="19.5" x14ac:dyDescent="0.3">
      <c r="F96" s="208" t="s">
        <v>162</v>
      </c>
      <c r="L96" s="209" t="s">
        <v>165</v>
      </c>
      <c r="M96" s="210"/>
      <c r="N96" s="210"/>
      <c r="O96" s="210"/>
      <c r="P96" s="211">
        <f>+P91</f>
        <v>800000</v>
      </c>
    </row>
    <row r="97" spans="6:16" s="190" customFormat="1" ht="19.5" x14ac:dyDescent="0.3">
      <c r="F97" s="208"/>
      <c r="L97" s="212" t="s">
        <v>170</v>
      </c>
      <c r="M97" s="213"/>
      <c r="N97" s="213"/>
      <c r="O97" s="213"/>
      <c r="P97" s="214">
        <f>-P94</f>
        <v>-700000</v>
      </c>
    </row>
    <row r="98" spans="6:16" s="190" customFormat="1" ht="20.25" thickBot="1" x14ac:dyDescent="0.35">
      <c r="F98" s="208" t="s">
        <v>168</v>
      </c>
      <c r="L98" s="212" t="s">
        <v>166</v>
      </c>
      <c r="M98" s="213"/>
      <c r="N98" s="213"/>
      <c r="O98" s="213"/>
      <c r="P98" s="214">
        <f>+P93</f>
        <v>-2100000</v>
      </c>
    </row>
    <row r="99" spans="6:16" s="190" customFormat="1" ht="20.25" thickBot="1" x14ac:dyDescent="0.35">
      <c r="F99" s="208" t="s">
        <v>163</v>
      </c>
      <c r="L99" s="218" t="s">
        <v>169</v>
      </c>
      <c r="M99" s="219"/>
      <c r="N99" s="219"/>
      <c r="O99" s="219"/>
      <c r="P99" s="220">
        <f>SUM(P96:P98)</f>
        <v>-2000000</v>
      </c>
    </row>
    <row r="100" spans="6:16" s="190" customFormat="1" ht="19.5" x14ac:dyDescent="0.3"/>
    <row r="101" spans="6:16" s="190" customFormat="1" ht="20.25" thickBot="1" x14ac:dyDescent="0.35"/>
    <row r="102" spans="6:16" s="190" customFormat="1" ht="19.5" x14ac:dyDescent="0.3">
      <c r="L102" s="224" t="s">
        <v>159</v>
      </c>
      <c r="M102" s="225"/>
      <c r="N102" s="225"/>
      <c r="O102" s="225"/>
      <c r="P102" s="226">
        <f>+P84</f>
        <v>100000</v>
      </c>
    </row>
    <row r="103" spans="6:16" s="190" customFormat="1" ht="19.5" x14ac:dyDescent="0.3">
      <c r="F103" s="190" t="s">
        <v>171</v>
      </c>
      <c r="L103" s="227" t="s">
        <v>160</v>
      </c>
      <c r="M103" s="228"/>
      <c r="N103" s="228"/>
      <c r="O103" s="228"/>
      <c r="P103" s="229">
        <f>+P85</f>
        <v>-300000</v>
      </c>
    </row>
    <row r="104" spans="6:16" s="190" customFormat="1" ht="19.5" x14ac:dyDescent="0.3">
      <c r="L104" s="230" t="s">
        <v>165</v>
      </c>
      <c r="M104" s="231"/>
      <c r="N104" s="231"/>
      <c r="O104" s="231"/>
      <c r="P104" s="232">
        <f>-+P96</f>
        <v>-800000</v>
      </c>
    </row>
    <row r="105" spans="6:16" s="190" customFormat="1" ht="19.5" x14ac:dyDescent="0.3">
      <c r="F105" s="190" t="s">
        <v>172</v>
      </c>
      <c r="L105" s="230" t="s">
        <v>170</v>
      </c>
      <c r="M105" s="231"/>
      <c r="N105" s="231"/>
      <c r="O105" s="231"/>
      <c r="P105" s="232">
        <f>-+P97</f>
        <v>700000</v>
      </c>
    </row>
    <row r="106" spans="6:16" s="190" customFormat="1" ht="19.5" x14ac:dyDescent="0.3">
      <c r="F106" s="190" t="s">
        <v>173</v>
      </c>
      <c r="L106" s="191" t="s">
        <v>166</v>
      </c>
      <c r="P106" s="192">
        <f>-+P98</f>
        <v>2100000</v>
      </c>
    </row>
    <row r="107" spans="6:16" s="190" customFormat="1" ht="20.25" thickBot="1" x14ac:dyDescent="0.35">
      <c r="L107" s="202" t="s">
        <v>161</v>
      </c>
      <c r="M107" s="203"/>
      <c r="N107" s="203"/>
      <c r="O107" s="203"/>
      <c r="P107" s="204">
        <f>SUM(P102:P106)</f>
        <v>1800000</v>
      </c>
    </row>
    <row r="108" spans="6:16" s="190" customFormat="1" ht="19.5" x14ac:dyDescent="0.3"/>
    <row r="109" spans="6:16" s="190" customFormat="1" ht="19.5" x14ac:dyDescent="0.3"/>
    <row r="110" spans="6:16" s="190" customFormat="1" ht="19.5" x14ac:dyDescent="0.3"/>
    <row r="111" spans="6:16" s="190" customFormat="1" ht="19.5" x14ac:dyDescent="0.3"/>
    <row r="112" spans="6:16" s="190" customFormat="1" ht="19.5" x14ac:dyDescent="0.3"/>
    <row r="113" s="190" customFormat="1" ht="19.5" x14ac:dyDescent="0.3"/>
    <row r="114" s="190" customFormat="1" ht="19.5" x14ac:dyDescent="0.3"/>
    <row r="115" s="190" customFormat="1" ht="19.5" x14ac:dyDescent="0.3"/>
    <row r="116" s="190" customFormat="1" ht="19.5" x14ac:dyDescent="0.3"/>
    <row r="117" s="190" customFormat="1" ht="19.5" x14ac:dyDescent="0.3"/>
    <row r="118" s="190" customFormat="1" ht="19.5" x14ac:dyDescent="0.3"/>
    <row r="119" s="190" customFormat="1" ht="19.5" x14ac:dyDescent="0.3"/>
    <row r="120" s="190" customFormat="1" ht="19.5" x14ac:dyDescent="0.3"/>
    <row r="121" s="190" customFormat="1" ht="19.5" x14ac:dyDescent="0.3"/>
    <row r="122" s="190" customFormat="1" ht="19.5" x14ac:dyDescent="0.3"/>
    <row r="123" s="190" customFormat="1" ht="19.5" x14ac:dyDescent="0.3"/>
    <row r="124" s="190" customFormat="1" ht="19.5" x14ac:dyDescent="0.3"/>
    <row r="125" s="190" customFormat="1" ht="19.5" x14ac:dyDescent="0.3"/>
    <row r="126" s="190" customFormat="1" ht="19.5" x14ac:dyDescent="0.3"/>
    <row r="127" s="190" customFormat="1" ht="19.5" hidden="1" x14ac:dyDescent="0.3"/>
    <row r="128" s="190" customFormat="1" ht="19.5" x14ac:dyDescent="0.3"/>
    <row r="129" s="190" customFormat="1" ht="19.5" x14ac:dyDescent="0.3"/>
    <row r="130" s="190" customFormat="1" ht="19.5" x14ac:dyDescent="0.3"/>
    <row r="131" s="190" customFormat="1" ht="19.5" x14ac:dyDescent="0.3"/>
    <row r="132" s="190" customFormat="1" ht="19.5" x14ac:dyDescent="0.3"/>
    <row r="133" s="190" customFormat="1" ht="19.5" x14ac:dyDescent="0.3"/>
    <row r="134" s="190" customFormat="1" ht="19.5" x14ac:dyDescent="0.3"/>
    <row r="135" s="190" customFormat="1" ht="19.5" x14ac:dyDescent="0.3"/>
    <row r="136" s="190" customFormat="1" ht="19.5" x14ac:dyDescent="0.3"/>
    <row r="137" s="190" customFormat="1" ht="19.5" x14ac:dyDescent="0.3"/>
    <row r="138" s="190" customFormat="1" ht="19.5" x14ac:dyDescent="0.3"/>
    <row r="139" s="190" customFormat="1" ht="19.5" x14ac:dyDescent="0.3"/>
    <row r="140" s="190" customFormat="1" ht="19.5" x14ac:dyDescent="0.3"/>
    <row r="141" s="190" customFormat="1" ht="19.5" x14ac:dyDescent="0.3"/>
    <row r="142" s="190" customFormat="1" ht="19.5" x14ac:dyDescent="0.3"/>
    <row r="143" s="190" customFormat="1" ht="19.5" x14ac:dyDescent="0.3"/>
    <row r="144" s="190" customFormat="1" ht="19.5" x14ac:dyDescent="0.3"/>
    <row r="145" s="190" customFormat="1" ht="19.5" x14ac:dyDescent="0.3"/>
    <row r="146" s="190" customFormat="1" ht="19.5" x14ac:dyDescent="0.3"/>
    <row r="147" s="190" customFormat="1" ht="19.5" x14ac:dyDescent="0.3"/>
    <row r="148" x14ac:dyDescent="0.3"/>
    <row r="149" x14ac:dyDescent="0.3"/>
    <row r="150" x14ac:dyDescent="0.3"/>
  </sheetData>
  <mergeCells count="1">
    <mergeCell ref="J4:K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2156-C6C8-4FFA-AC93-EA5908AEBF22}">
  <dimension ref="B1:R125"/>
  <sheetViews>
    <sheetView zoomScale="90" zoomScaleNormal="90" workbookViewId="0">
      <selection activeCell="B19" sqref="B19"/>
    </sheetView>
  </sheetViews>
  <sheetFormatPr baseColWidth="10" defaultRowHeight="18.75" x14ac:dyDescent="0.3"/>
  <cols>
    <col min="1" max="1" width="3.140625" style="13" customWidth="1"/>
    <col min="2" max="2" width="16.85546875" style="13" customWidth="1"/>
    <col min="3" max="3" width="9.140625" style="13" customWidth="1"/>
    <col min="4" max="4" width="10.42578125" style="13" customWidth="1"/>
    <col min="5" max="5" width="3" style="13" customWidth="1"/>
    <col min="6" max="6" width="42.42578125" style="13" customWidth="1"/>
    <col min="7" max="8" width="11.42578125" style="13"/>
    <col min="9" max="9" width="13.5703125" style="13" bestFit="1" customWidth="1"/>
    <col min="10" max="11" width="7.7109375" style="13" customWidth="1"/>
    <col min="12" max="12" width="7.7109375" style="264" customWidth="1"/>
    <col min="13" max="13" width="7.7109375" style="13" customWidth="1"/>
    <col min="14" max="14" width="10.85546875" style="13" customWidth="1"/>
    <col min="15" max="16384" width="11.42578125" style="13"/>
  </cols>
  <sheetData>
    <row r="1" spans="2:12" customFormat="1" ht="15" x14ac:dyDescent="0.25">
      <c r="L1" s="258"/>
    </row>
    <row r="2" spans="2:12" customFormat="1" ht="15" x14ac:dyDescent="0.25">
      <c r="L2" s="258"/>
    </row>
    <row r="3" spans="2:12" customFormat="1" ht="15" x14ac:dyDescent="0.25">
      <c r="L3" s="258"/>
    </row>
    <row r="4" spans="2:12" customFormat="1" ht="15" x14ac:dyDescent="0.25">
      <c r="L4" s="258"/>
    </row>
    <row r="5" spans="2:12" customFormat="1" ht="15" x14ac:dyDescent="0.25">
      <c r="L5" s="258"/>
    </row>
    <row r="6" spans="2:12" customFormat="1" ht="15" x14ac:dyDescent="0.25">
      <c r="L6" s="258"/>
    </row>
    <row r="7" spans="2:12" customFormat="1" ht="15" x14ac:dyDescent="0.25">
      <c r="L7" s="258"/>
    </row>
    <row r="8" spans="2:12" customFormat="1" ht="15" x14ac:dyDescent="0.25">
      <c r="L8" s="258"/>
    </row>
    <row r="9" spans="2:12" customFormat="1" ht="15" x14ac:dyDescent="0.25">
      <c r="L9" s="258"/>
    </row>
    <row r="10" spans="2:12" customFormat="1" ht="15" x14ac:dyDescent="0.25">
      <c r="L10" s="258"/>
    </row>
    <row r="11" spans="2:12" customFormat="1" ht="15" x14ac:dyDescent="0.25">
      <c r="L11" s="258"/>
    </row>
    <row r="12" spans="2:12" customFormat="1" ht="15" x14ac:dyDescent="0.25">
      <c r="L12" s="258"/>
    </row>
    <row r="13" spans="2:12" customFormat="1" ht="15" x14ac:dyDescent="0.25">
      <c r="L13" s="258"/>
    </row>
    <row r="14" spans="2:12" customFormat="1" ht="15" x14ac:dyDescent="0.25">
      <c r="L14" s="258"/>
    </row>
    <row r="15" spans="2:12" customFormat="1" ht="15" x14ac:dyDescent="0.25">
      <c r="B15" s="294" t="s">
        <v>222</v>
      </c>
      <c r="C15" s="294"/>
      <c r="D15" s="294"/>
      <c r="L15" s="258"/>
    </row>
    <row r="16" spans="2:12" customFormat="1" ht="15" x14ac:dyDescent="0.25">
      <c r="B16" s="294" t="s">
        <v>223</v>
      </c>
      <c r="C16" s="294"/>
      <c r="D16" s="294"/>
      <c r="L16" s="258"/>
    </row>
    <row r="17" spans="12:12" customFormat="1" ht="15" x14ac:dyDescent="0.25">
      <c r="L17" s="258"/>
    </row>
    <row r="18" spans="12:12" customFormat="1" ht="15" x14ac:dyDescent="0.25">
      <c r="L18" s="258"/>
    </row>
    <row r="19" spans="12:12" customFormat="1" ht="15" x14ac:dyDescent="0.25">
      <c r="L19" s="258"/>
    </row>
    <row r="20" spans="12:12" customFormat="1" ht="15" x14ac:dyDescent="0.25">
      <c r="L20" s="258"/>
    </row>
    <row r="21" spans="12:12" customFormat="1" ht="15" x14ac:dyDescent="0.25">
      <c r="L21" s="258"/>
    </row>
    <row r="22" spans="12:12" customFormat="1" ht="15" x14ac:dyDescent="0.25">
      <c r="L22" s="258"/>
    </row>
    <row r="23" spans="12:12" customFormat="1" ht="15" x14ac:dyDescent="0.25">
      <c r="L23" s="258"/>
    </row>
    <row r="24" spans="12:12" customFormat="1" ht="15" x14ac:dyDescent="0.25">
      <c r="L24" s="258"/>
    </row>
    <row r="25" spans="12:12" customFormat="1" ht="15" x14ac:dyDescent="0.25">
      <c r="L25" s="258"/>
    </row>
    <row r="26" spans="12:12" customFormat="1" ht="15" x14ac:dyDescent="0.25">
      <c r="L26" s="258"/>
    </row>
    <row r="27" spans="12:12" customFormat="1" ht="15" x14ac:dyDescent="0.25">
      <c r="L27" s="258"/>
    </row>
    <row r="28" spans="12:12" customFormat="1" ht="15" x14ac:dyDescent="0.25">
      <c r="L28" s="258"/>
    </row>
    <row r="29" spans="12:12" customFormat="1" ht="15" x14ac:dyDescent="0.25">
      <c r="L29" s="258"/>
    </row>
    <row r="30" spans="12:12" customFormat="1" ht="15" x14ac:dyDescent="0.25">
      <c r="L30" s="258"/>
    </row>
    <row r="31" spans="12:12" customFormat="1" ht="15" x14ac:dyDescent="0.25">
      <c r="L31" s="258"/>
    </row>
    <row r="32" spans="12:12" customFormat="1" ht="15" x14ac:dyDescent="0.25">
      <c r="L32" s="258"/>
    </row>
    <row r="33" spans="2:12" customFormat="1" ht="15" x14ac:dyDescent="0.25">
      <c r="L33" s="258"/>
    </row>
    <row r="34" spans="2:12" customFormat="1" ht="15" x14ac:dyDescent="0.25">
      <c r="L34" s="258"/>
    </row>
    <row r="35" spans="2:12" customFormat="1" ht="15" x14ac:dyDescent="0.25">
      <c r="L35" s="258"/>
    </row>
    <row r="36" spans="2:12" customFormat="1" ht="15" x14ac:dyDescent="0.25">
      <c r="L36" s="258"/>
    </row>
    <row r="37" spans="2:12" customFormat="1" ht="15" x14ac:dyDescent="0.25">
      <c r="L37" s="258"/>
    </row>
    <row r="38" spans="2:12" customFormat="1" ht="15" x14ac:dyDescent="0.25">
      <c r="L38" s="258"/>
    </row>
    <row r="39" spans="2:12" customFormat="1" ht="15" x14ac:dyDescent="0.25">
      <c r="L39" s="258"/>
    </row>
    <row r="40" spans="2:12" customFormat="1" ht="15" x14ac:dyDescent="0.25">
      <c r="L40" s="258"/>
    </row>
    <row r="41" spans="2:12" customFormat="1" ht="15" x14ac:dyDescent="0.25">
      <c r="L41" s="258"/>
    </row>
    <row r="42" spans="2:12" customFormat="1" ht="15" x14ac:dyDescent="0.25">
      <c r="L42" s="258"/>
    </row>
    <row r="43" spans="2:12" customFormat="1" ht="15" x14ac:dyDescent="0.25">
      <c r="L43" s="258"/>
    </row>
    <row r="44" spans="2:12" customFormat="1" ht="15" x14ac:dyDescent="0.25">
      <c r="L44" s="258"/>
    </row>
    <row r="45" spans="2:12" customFormat="1" ht="15" x14ac:dyDescent="0.25">
      <c r="L45" s="258"/>
    </row>
    <row r="46" spans="2:12" customFormat="1" ht="15.75" thickBot="1" x14ac:dyDescent="0.3">
      <c r="L46" s="258"/>
    </row>
    <row r="47" spans="2:12" x14ac:dyDescent="0.3">
      <c r="B47" s="162" t="s">
        <v>174</v>
      </c>
      <c r="F47" s="250" t="s">
        <v>108</v>
      </c>
      <c r="G47" s="251" t="s">
        <v>108</v>
      </c>
      <c r="H47" s="251" t="s">
        <v>108</v>
      </c>
      <c r="I47" s="252" t="s">
        <v>108</v>
      </c>
      <c r="J47" s="75" t="s">
        <v>111</v>
      </c>
      <c r="K47" s="75" t="s">
        <v>111</v>
      </c>
      <c r="L47" s="259" t="s">
        <v>111</v>
      </c>
    </row>
    <row r="48" spans="2:12" x14ac:dyDescent="0.3">
      <c r="F48" s="253" t="s">
        <v>109</v>
      </c>
      <c r="G48" s="8"/>
      <c r="H48" s="8"/>
      <c r="I48" s="8"/>
      <c r="J48" s="295" t="s">
        <v>5</v>
      </c>
      <c r="K48" s="296"/>
      <c r="L48" s="260" t="s">
        <v>6</v>
      </c>
    </row>
    <row r="49" spans="2:12" x14ac:dyDescent="0.3">
      <c r="B49" s="162" t="s">
        <v>176</v>
      </c>
      <c r="F49" s="254" t="s">
        <v>110</v>
      </c>
      <c r="G49" s="18" t="s">
        <v>2</v>
      </c>
      <c r="H49" s="18" t="s">
        <v>3</v>
      </c>
      <c r="I49" s="18" t="s">
        <v>4</v>
      </c>
      <c r="J49" s="19" t="s">
        <v>14</v>
      </c>
      <c r="K49" s="9" t="s">
        <v>15</v>
      </c>
      <c r="L49" s="261" t="s">
        <v>185</v>
      </c>
    </row>
    <row r="50" spans="2:12" x14ac:dyDescent="0.3">
      <c r="B50" s="247" t="s">
        <v>175</v>
      </c>
      <c r="C50" s="247"/>
      <c r="D50" s="46">
        <v>500000</v>
      </c>
      <c r="F50" s="6"/>
      <c r="G50" s="16">
        <v>2024</v>
      </c>
      <c r="H50" s="17">
        <v>2023</v>
      </c>
      <c r="I50" s="16" t="s">
        <v>13</v>
      </c>
      <c r="J50" s="8" t="s">
        <v>23</v>
      </c>
      <c r="K50" s="8" t="s">
        <v>24</v>
      </c>
      <c r="L50" s="262" t="s">
        <v>186</v>
      </c>
    </row>
    <row r="51" spans="2:12" x14ac:dyDescent="0.3">
      <c r="B51" s="265" t="s">
        <v>177</v>
      </c>
      <c r="C51" s="265"/>
      <c r="D51" s="266">
        <v>400000</v>
      </c>
      <c r="F51" s="83" t="s">
        <v>22</v>
      </c>
      <c r="G51" s="84"/>
      <c r="H51" s="84"/>
      <c r="I51" s="82">
        <f t="shared" ref="I51:I53" si="0">+H51-G51</f>
        <v>0</v>
      </c>
      <c r="J51" s="22"/>
      <c r="K51" s="22"/>
      <c r="L51" s="267">
        <f t="shared" ref="L51:L65" si="1">+I51+K51-J51</f>
        <v>0</v>
      </c>
    </row>
    <row r="52" spans="2:12" x14ac:dyDescent="0.3">
      <c r="B52" s="13" t="s">
        <v>178</v>
      </c>
      <c r="D52" s="248">
        <v>-50000</v>
      </c>
      <c r="F52" s="83" t="s">
        <v>128</v>
      </c>
      <c r="G52" s="84"/>
      <c r="H52" s="84"/>
      <c r="I52" s="82">
        <f t="shared" si="0"/>
        <v>0</v>
      </c>
      <c r="J52" s="22"/>
      <c r="K52" s="22"/>
      <c r="L52" s="267">
        <f t="shared" si="1"/>
        <v>0</v>
      </c>
    </row>
    <row r="53" spans="2:12" x14ac:dyDescent="0.3">
      <c r="B53" s="247" t="s">
        <v>179</v>
      </c>
      <c r="C53" s="247"/>
      <c r="D53" s="46">
        <f>SUM(D50:D52)</f>
        <v>850000</v>
      </c>
      <c r="F53" s="83" t="s">
        <v>37</v>
      </c>
      <c r="G53" s="84"/>
      <c r="H53" s="84"/>
      <c r="I53" s="82">
        <f t="shared" si="0"/>
        <v>0</v>
      </c>
      <c r="J53" s="22"/>
      <c r="K53" s="22"/>
      <c r="L53" s="267">
        <f t="shared" si="1"/>
        <v>0</v>
      </c>
    </row>
    <row r="54" spans="2:12" x14ac:dyDescent="0.3">
      <c r="B54" s="162" t="s">
        <v>180</v>
      </c>
      <c r="F54" s="83" t="s">
        <v>44</v>
      </c>
      <c r="G54" s="84">
        <f>+D53-D58</f>
        <v>567000</v>
      </c>
      <c r="H54" s="84">
        <f>+D50-D55</f>
        <v>302000</v>
      </c>
      <c r="I54" s="82">
        <f>+H54-G54</f>
        <v>-265000</v>
      </c>
      <c r="J54" s="22">
        <f>+K64+K63</f>
        <v>135000</v>
      </c>
      <c r="K54" s="22"/>
      <c r="L54" s="267">
        <f t="shared" si="1"/>
        <v>-400000</v>
      </c>
    </row>
    <row r="55" spans="2:12" x14ac:dyDescent="0.3">
      <c r="B55" s="247" t="s">
        <v>175</v>
      </c>
      <c r="C55" s="247"/>
      <c r="D55" s="46">
        <v>198000</v>
      </c>
      <c r="F55" s="83" t="s">
        <v>46</v>
      </c>
      <c r="G55" s="84"/>
      <c r="H55" s="85"/>
      <c r="I55" s="82">
        <f t="shared" ref="I55:I65" si="2">+H55-G55</f>
        <v>0</v>
      </c>
      <c r="J55" s="22"/>
      <c r="K55" s="22"/>
      <c r="L55" s="267">
        <f t="shared" si="1"/>
        <v>0</v>
      </c>
    </row>
    <row r="56" spans="2:12" x14ac:dyDescent="0.3">
      <c r="B56" s="13" t="s">
        <v>181</v>
      </c>
      <c r="D56" s="248">
        <v>120000</v>
      </c>
      <c r="F56" s="83" t="s">
        <v>47</v>
      </c>
      <c r="G56" s="84"/>
      <c r="H56" s="85"/>
      <c r="I56" s="82">
        <f t="shared" si="2"/>
        <v>0</v>
      </c>
      <c r="J56" s="22"/>
      <c r="K56" s="22"/>
      <c r="L56" s="267">
        <f t="shared" si="1"/>
        <v>0</v>
      </c>
    </row>
    <row r="57" spans="2:12" x14ac:dyDescent="0.3">
      <c r="B57" s="13" t="s">
        <v>178</v>
      </c>
      <c r="D57" s="248">
        <v>-35000</v>
      </c>
      <c r="F57" s="83" t="s">
        <v>54</v>
      </c>
      <c r="G57" s="84"/>
      <c r="H57" s="85"/>
      <c r="I57" s="82">
        <f t="shared" si="2"/>
        <v>0</v>
      </c>
      <c r="J57" s="22"/>
      <c r="K57" s="22"/>
      <c r="L57" s="267">
        <f t="shared" si="1"/>
        <v>0</v>
      </c>
    </row>
    <row r="58" spans="2:12" x14ac:dyDescent="0.3">
      <c r="B58" s="247" t="s">
        <v>179</v>
      </c>
      <c r="C58" s="247"/>
      <c r="D58" s="46">
        <f>SUM(D55:D57)</f>
        <v>283000</v>
      </c>
      <c r="F58" s="83" t="s">
        <v>53</v>
      </c>
      <c r="G58" s="84"/>
      <c r="H58" s="85"/>
      <c r="I58" s="82">
        <f t="shared" si="2"/>
        <v>0</v>
      </c>
      <c r="J58" s="22"/>
      <c r="K58" s="22"/>
      <c r="L58" s="267">
        <f t="shared" si="1"/>
        <v>0</v>
      </c>
    </row>
    <row r="59" spans="2:12" x14ac:dyDescent="0.3">
      <c r="F59" s="83" t="s">
        <v>56</v>
      </c>
      <c r="G59" s="84"/>
      <c r="H59" s="85"/>
      <c r="I59" s="82">
        <f t="shared" si="2"/>
        <v>0</v>
      </c>
      <c r="J59" s="22"/>
      <c r="K59" s="22"/>
      <c r="L59" s="267">
        <f t="shared" si="1"/>
        <v>0</v>
      </c>
    </row>
    <row r="60" spans="2:12" x14ac:dyDescent="0.3">
      <c r="B60" s="13" t="s">
        <v>182</v>
      </c>
      <c r="F60" s="132" t="s">
        <v>60</v>
      </c>
      <c r="G60" s="84"/>
      <c r="H60" s="85"/>
      <c r="I60" s="82">
        <f t="shared" si="2"/>
        <v>0</v>
      </c>
      <c r="J60" s="22"/>
      <c r="K60" s="22"/>
      <c r="L60" s="267">
        <f t="shared" si="1"/>
        <v>0</v>
      </c>
    </row>
    <row r="61" spans="2:12" x14ac:dyDescent="0.3">
      <c r="B61" s="13" t="s">
        <v>176</v>
      </c>
      <c r="D61" s="248">
        <f>-D52</f>
        <v>50000</v>
      </c>
      <c r="F61" s="132" t="s">
        <v>62</v>
      </c>
      <c r="G61" s="84"/>
      <c r="H61" s="85"/>
      <c r="I61" s="82">
        <f t="shared" si="2"/>
        <v>0</v>
      </c>
      <c r="J61" s="22"/>
      <c r="K61" s="22"/>
      <c r="L61" s="267">
        <f t="shared" si="1"/>
        <v>0</v>
      </c>
    </row>
    <row r="62" spans="2:12" x14ac:dyDescent="0.3">
      <c r="B62" s="13" t="s">
        <v>183</v>
      </c>
      <c r="D62" s="248">
        <f>+D57</f>
        <v>-35000</v>
      </c>
      <c r="F62" s="132" t="s">
        <v>64</v>
      </c>
      <c r="G62" s="84"/>
      <c r="H62" s="85"/>
      <c r="I62" s="82">
        <f t="shared" si="2"/>
        <v>0</v>
      </c>
      <c r="J62" s="22"/>
      <c r="K62" s="22"/>
      <c r="L62" s="267">
        <f t="shared" si="1"/>
        <v>0</v>
      </c>
    </row>
    <row r="63" spans="2:12" x14ac:dyDescent="0.3">
      <c r="D63" s="249">
        <f>+D61+D62</f>
        <v>15000</v>
      </c>
      <c r="F63" s="132" t="s">
        <v>184</v>
      </c>
      <c r="G63" s="84">
        <f>+D63</f>
        <v>15000</v>
      </c>
      <c r="H63" s="85"/>
      <c r="I63" s="82">
        <f t="shared" si="2"/>
        <v>-15000</v>
      </c>
      <c r="J63" s="22"/>
      <c r="K63" s="22">
        <f>-I63</f>
        <v>15000</v>
      </c>
      <c r="L63" s="267">
        <f t="shared" si="1"/>
        <v>0</v>
      </c>
    </row>
    <row r="64" spans="2:12" x14ac:dyDescent="0.3">
      <c r="F64" s="132" t="s">
        <v>70</v>
      </c>
      <c r="G64" s="84">
        <f>+D56</f>
        <v>120000</v>
      </c>
      <c r="H64" s="85"/>
      <c r="I64" s="82">
        <f t="shared" si="2"/>
        <v>-120000</v>
      </c>
      <c r="J64" s="22"/>
      <c r="K64" s="22">
        <f>-I64</f>
        <v>120000</v>
      </c>
      <c r="L64" s="267">
        <f t="shared" si="1"/>
        <v>0</v>
      </c>
    </row>
    <row r="65" spans="2:12" x14ac:dyDescent="0.3">
      <c r="F65" s="255" t="s">
        <v>74</v>
      </c>
      <c r="G65" s="86"/>
      <c r="H65" s="256"/>
      <c r="I65" s="257">
        <f t="shared" si="2"/>
        <v>0</v>
      </c>
      <c r="J65" s="22"/>
      <c r="K65" s="22"/>
      <c r="L65" s="268">
        <f t="shared" si="1"/>
        <v>0</v>
      </c>
    </row>
    <row r="66" spans="2:12" x14ac:dyDescent="0.3">
      <c r="J66" s="131">
        <f>SUM(J51:J65)</f>
        <v>135000</v>
      </c>
      <c r="K66" s="131">
        <f>SUM(K51:K65)</f>
        <v>135000</v>
      </c>
      <c r="L66" s="263">
        <f>SUM(L51:L65)</f>
        <v>-400000</v>
      </c>
    </row>
    <row r="69" spans="2:12" x14ac:dyDescent="0.3">
      <c r="B69" s="13" t="s">
        <v>187</v>
      </c>
    </row>
    <row r="70" spans="2:12" x14ac:dyDescent="0.3">
      <c r="B70" s="13" t="s">
        <v>188</v>
      </c>
    </row>
    <row r="71" spans="2:12" x14ac:dyDescent="0.3">
      <c r="B71" s="13" t="s">
        <v>189</v>
      </c>
    </row>
    <row r="73" spans="2:12" x14ac:dyDescent="0.3">
      <c r="B73" s="13" t="s">
        <v>190</v>
      </c>
    </row>
    <row r="74" spans="2:12" x14ac:dyDescent="0.3">
      <c r="B74" s="13" t="s">
        <v>191</v>
      </c>
    </row>
    <row r="75" spans="2:12" x14ac:dyDescent="0.3">
      <c r="B75" s="13" t="s">
        <v>192</v>
      </c>
    </row>
    <row r="80" spans="2:12" ht="19.5" thickBot="1" x14ac:dyDescent="0.35"/>
    <row r="81" spans="2:16" x14ac:dyDescent="0.3">
      <c r="F81" s="250" t="s">
        <v>108</v>
      </c>
      <c r="G81" s="251" t="s">
        <v>108</v>
      </c>
      <c r="H81" s="251" t="s">
        <v>108</v>
      </c>
      <c r="I81" s="252" t="s">
        <v>108</v>
      </c>
      <c r="J81" s="75" t="s">
        <v>111</v>
      </c>
      <c r="K81" s="75" t="s">
        <v>111</v>
      </c>
      <c r="L81" s="259" t="s">
        <v>111</v>
      </c>
      <c r="M81" s="259" t="s">
        <v>207</v>
      </c>
    </row>
    <row r="82" spans="2:16" x14ac:dyDescent="0.3">
      <c r="B82" s="162" t="s">
        <v>196</v>
      </c>
      <c r="C82" s="162"/>
      <c r="D82" s="162"/>
      <c r="F82" s="253" t="s">
        <v>109</v>
      </c>
      <c r="G82" s="8"/>
      <c r="H82" s="8"/>
      <c r="I82" s="8"/>
      <c r="J82" s="295" t="s">
        <v>5</v>
      </c>
      <c r="K82" s="296"/>
      <c r="L82" s="260" t="s">
        <v>6</v>
      </c>
      <c r="M82" s="260" t="s">
        <v>208</v>
      </c>
    </row>
    <row r="83" spans="2:16" x14ac:dyDescent="0.3">
      <c r="B83" s="162"/>
      <c r="C83" s="271" t="s">
        <v>198</v>
      </c>
      <c r="D83" s="271" t="s">
        <v>202</v>
      </c>
      <c r="F83" s="254" t="s">
        <v>110</v>
      </c>
      <c r="G83" s="18" t="s">
        <v>2</v>
      </c>
      <c r="H83" s="18" t="s">
        <v>3</v>
      </c>
      <c r="I83" s="18" t="s">
        <v>4</v>
      </c>
      <c r="J83" s="19" t="s">
        <v>14</v>
      </c>
      <c r="K83" s="9" t="s">
        <v>15</v>
      </c>
      <c r="L83" s="261"/>
      <c r="M83" s="260" t="s">
        <v>209</v>
      </c>
      <c r="N83" s="260" t="s">
        <v>211</v>
      </c>
      <c r="O83" s="260" t="s">
        <v>212</v>
      </c>
      <c r="P83" s="260" t="s">
        <v>213</v>
      </c>
    </row>
    <row r="84" spans="2:16" x14ac:dyDescent="0.3">
      <c r="B84" s="272" t="s">
        <v>197</v>
      </c>
      <c r="C84" s="272">
        <v>800</v>
      </c>
      <c r="D84" s="273">
        <f>+C84*3.6</f>
        <v>2880</v>
      </c>
      <c r="F84" s="6"/>
      <c r="G84" s="16">
        <v>2024</v>
      </c>
      <c r="H84" s="17">
        <v>2023</v>
      </c>
      <c r="I84" s="16" t="s">
        <v>13</v>
      </c>
      <c r="J84" s="8" t="s">
        <v>23</v>
      </c>
      <c r="K84" s="8" t="s">
        <v>24</v>
      </c>
      <c r="L84" s="262"/>
      <c r="M84" s="260" t="s">
        <v>210</v>
      </c>
      <c r="N84" s="260"/>
      <c r="O84" s="260"/>
      <c r="P84" s="260" t="s">
        <v>204</v>
      </c>
    </row>
    <row r="85" spans="2:16" x14ac:dyDescent="0.3">
      <c r="B85" s="162" t="s">
        <v>199</v>
      </c>
      <c r="C85" s="162">
        <v>100</v>
      </c>
      <c r="D85" s="162">
        <f>+C85*3.72</f>
        <v>372</v>
      </c>
      <c r="F85" s="83" t="s">
        <v>22</v>
      </c>
      <c r="G85" s="84">
        <f>+D97</f>
        <v>646</v>
      </c>
      <c r="H85" s="84">
        <f>+D93</f>
        <v>360</v>
      </c>
      <c r="I85" s="82">
        <f t="shared" ref="I85:I87" si="3">+H85-G85</f>
        <v>-286</v>
      </c>
      <c r="J85" s="22"/>
      <c r="K85" s="22"/>
      <c r="L85" s="267">
        <f t="shared" ref="L85:L99" si="4">+I85+K85-J85</f>
        <v>-286</v>
      </c>
      <c r="M85" s="278"/>
      <c r="N85" s="267">
        <f>+D94</f>
        <v>372</v>
      </c>
      <c r="O85" s="267">
        <f>+D95</f>
        <v>-112.5</v>
      </c>
      <c r="P85" s="267">
        <f>+D96</f>
        <v>26</v>
      </c>
    </row>
    <row r="86" spans="2:16" x14ac:dyDescent="0.3">
      <c r="B86" s="274" t="s">
        <v>200</v>
      </c>
      <c r="C86" s="274">
        <v>-300</v>
      </c>
      <c r="D86" s="275">
        <f>+C86*3.75</f>
        <v>-1125</v>
      </c>
      <c r="F86" s="83" t="s">
        <v>128</v>
      </c>
      <c r="G86" s="84"/>
      <c r="H86" s="84"/>
      <c r="I86" s="82">
        <f t="shared" si="3"/>
        <v>0</v>
      </c>
      <c r="J86" s="22"/>
      <c r="K86" s="22"/>
      <c r="L86" s="267">
        <f t="shared" si="4"/>
        <v>0</v>
      </c>
      <c r="M86" s="278"/>
      <c r="N86" s="267"/>
      <c r="O86" s="267"/>
      <c r="P86" s="267"/>
    </row>
    <row r="87" spans="2:16" x14ac:dyDescent="0.3">
      <c r="B87" s="162" t="s">
        <v>203</v>
      </c>
      <c r="C87" s="162"/>
      <c r="D87" s="162">
        <v>153</v>
      </c>
      <c r="F87" s="83" t="s">
        <v>37</v>
      </c>
      <c r="G87" s="84"/>
      <c r="H87" s="84"/>
      <c r="I87" s="82">
        <f t="shared" si="3"/>
        <v>0</v>
      </c>
      <c r="J87" s="22"/>
      <c r="K87" s="22"/>
      <c r="L87" s="267">
        <f t="shared" si="4"/>
        <v>0</v>
      </c>
      <c r="M87" s="278"/>
      <c r="N87" s="267"/>
      <c r="O87" s="267"/>
      <c r="P87" s="267"/>
    </row>
    <row r="88" spans="2:16" x14ac:dyDescent="0.3">
      <c r="B88" s="272" t="s">
        <v>201</v>
      </c>
      <c r="C88" s="272">
        <f>SUM(C84:C87)</f>
        <v>600</v>
      </c>
      <c r="D88" s="272">
        <f>+C88*D89</f>
        <v>2280</v>
      </c>
      <c r="F88" s="83" t="s">
        <v>44</v>
      </c>
      <c r="G88" s="84"/>
      <c r="H88" s="84"/>
      <c r="I88" s="82">
        <f>+H88-G88</f>
        <v>0</v>
      </c>
      <c r="J88" s="22"/>
      <c r="K88" s="22"/>
      <c r="L88" s="267">
        <f t="shared" si="4"/>
        <v>0</v>
      </c>
      <c r="M88" s="278"/>
      <c r="N88" s="267"/>
      <c r="O88" s="267"/>
      <c r="P88" s="267"/>
    </row>
    <row r="89" spans="2:16" x14ac:dyDescent="0.3">
      <c r="D89" s="269">
        <v>3.8</v>
      </c>
      <c r="F89" s="83" t="s">
        <v>46</v>
      </c>
      <c r="G89" s="84"/>
      <c r="H89" s="85"/>
      <c r="I89" s="82">
        <f t="shared" ref="I89:I99" si="5">+H89-G89</f>
        <v>0</v>
      </c>
      <c r="J89" s="22"/>
      <c r="K89" s="22"/>
      <c r="L89" s="267">
        <f t="shared" si="4"/>
        <v>0</v>
      </c>
      <c r="M89" s="278"/>
      <c r="N89" s="267"/>
      <c r="O89" s="267"/>
      <c r="P89" s="267"/>
    </row>
    <row r="90" spans="2:16" x14ac:dyDescent="0.3">
      <c r="F90" s="83" t="s">
        <v>193</v>
      </c>
      <c r="G90" s="84">
        <f>-D88</f>
        <v>-2280</v>
      </c>
      <c r="H90" s="85">
        <f>-D84</f>
        <v>-2880</v>
      </c>
      <c r="I90" s="82">
        <f t="shared" si="5"/>
        <v>-600</v>
      </c>
      <c r="J90" s="22">
        <f>+K98+K97</f>
        <v>525</v>
      </c>
      <c r="K90" s="22"/>
      <c r="L90" s="267">
        <f t="shared" si="4"/>
        <v>-1125</v>
      </c>
      <c r="M90" s="278">
        <f t="shared" ref="M90:M95" si="6">+J90+L90-K90</f>
        <v>-600</v>
      </c>
      <c r="N90" s="267"/>
      <c r="O90" s="267"/>
      <c r="P90" s="267"/>
    </row>
    <row r="91" spans="2:16" x14ac:dyDescent="0.3">
      <c r="B91" s="162" t="s">
        <v>204</v>
      </c>
      <c r="C91" s="162"/>
      <c r="D91" s="162"/>
      <c r="F91" s="83" t="s">
        <v>54</v>
      </c>
      <c r="G91" s="84"/>
      <c r="H91" s="85"/>
      <c r="I91" s="82">
        <f t="shared" si="5"/>
        <v>0</v>
      </c>
      <c r="J91" s="22"/>
      <c r="K91" s="22"/>
      <c r="L91" s="267">
        <f t="shared" si="4"/>
        <v>0</v>
      </c>
      <c r="M91" s="278">
        <f t="shared" si="6"/>
        <v>0</v>
      </c>
      <c r="N91" s="267"/>
      <c r="O91" s="267"/>
      <c r="P91" s="267"/>
    </row>
    <row r="92" spans="2:16" x14ac:dyDescent="0.3">
      <c r="B92" s="162"/>
      <c r="C92" s="271" t="s">
        <v>198</v>
      </c>
      <c r="D92" s="271" t="s">
        <v>202</v>
      </c>
      <c r="F92" s="83" t="s">
        <v>53</v>
      </c>
      <c r="G92" s="84"/>
      <c r="H92" s="85"/>
      <c r="I92" s="82">
        <f t="shared" si="5"/>
        <v>0</v>
      </c>
      <c r="J92" s="22"/>
      <c r="K92" s="22"/>
      <c r="L92" s="267">
        <f t="shared" si="4"/>
        <v>0</v>
      </c>
      <c r="M92" s="278">
        <f t="shared" si="6"/>
        <v>0</v>
      </c>
      <c r="N92" s="267"/>
      <c r="O92" s="267"/>
      <c r="P92" s="267"/>
    </row>
    <row r="93" spans="2:16" x14ac:dyDescent="0.3">
      <c r="B93" s="272" t="s">
        <v>197</v>
      </c>
      <c r="C93" s="272">
        <v>100</v>
      </c>
      <c r="D93" s="273">
        <f>+C93*3.6</f>
        <v>360</v>
      </c>
      <c r="F93" s="83" t="s">
        <v>56</v>
      </c>
      <c r="G93" s="84"/>
      <c r="H93" s="85"/>
      <c r="I93" s="82">
        <f t="shared" si="5"/>
        <v>0</v>
      </c>
      <c r="J93" s="22"/>
      <c r="K93" s="22"/>
      <c r="L93" s="267">
        <f t="shared" si="4"/>
        <v>0</v>
      </c>
      <c r="M93" s="278">
        <f t="shared" si="6"/>
        <v>0</v>
      </c>
      <c r="N93" s="267"/>
      <c r="O93" s="267"/>
      <c r="P93" s="267"/>
    </row>
    <row r="94" spans="2:16" x14ac:dyDescent="0.3">
      <c r="B94" s="280" t="s">
        <v>205</v>
      </c>
      <c r="C94" s="280">
        <v>100</v>
      </c>
      <c r="D94" s="280">
        <f>+C94*3.72</f>
        <v>372</v>
      </c>
      <c r="F94" s="132" t="s">
        <v>60</v>
      </c>
      <c r="G94" s="84"/>
      <c r="H94" s="85"/>
      <c r="I94" s="82">
        <f t="shared" si="5"/>
        <v>0</v>
      </c>
      <c r="J94" s="22"/>
      <c r="K94" s="22"/>
      <c r="L94" s="267">
        <f t="shared" si="4"/>
        <v>0</v>
      </c>
      <c r="M94" s="278">
        <f t="shared" si="6"/>
        <v>0</v>
      </c>
      <c r="N94" s="267"/>
      <c r="O94" s="267"/>
      <c r="P94" s="267"/>
    </row>
    <row r="95" spans="2:16" x14ac:dyDescent="0.3">
      <c r="B95" s="281" t="s">
        <v>206</v>
      </c>
      <c r="C95" s="281">
        <v>-30</v>
      </c>
      <c r="D95" s="282">
        <f>+C95*3.75</f>
        <v>-112.5</v>
      </c>
      <c r="F95" s="132" t="s">
        <v>62</v>
      </c>
      <c r="G95" s="84"/>
      <c r="H95" s="85"/>
      <c r="I95" s="82">
        <f t="shared" si="5"/>
        <v>0</v>
      </c>
      <c r="J95" s="22"/>
      <c r="K95" s="22"/>
      <c r="L95" s="267">
        <f t="shared" si="4"/>
        <v>0</v>
      </c>
      <c r="M95" s="278">
        <f t="shared" si="6"/>
        <v>0</v>
      </c>
      <c r="N95" s="267"/>
      <c r="O95" s="267"/>
      <c r="P95" s="267"/>
    </row>
    <row r="96" spans="2:16" x14ac:dyDescent="0.3">
      <c r="B96" s="162" t="s">
        <v>203</v>
      </c>
      <c r="C96" s="162"/>
      <c r="D96" s="162">
        <v>26</v>
      </c>
      <c r="F96" s="276" t="s">
        <v>195</v>
      </c>
      <c r="G96" s="84">
        <f>-D96</f>
        <v>-26</v>
      </c>
      <c r="H96" s="85"/>
      <c r="I96" s="82">
        <f t="shared" si="5"/>
        <v>26</v>
      </c>
      <c r="J96" s="22"/>
      <c r="K96" s="22"/>
      <c r="L96" s="267">
        <f t="shared" si="4"/>
        <v>26</v>
      </c>
      <c r="M96" s="278"/>
      <c r="N96" s="267"/>
      <c r="O96" s="267"/>
      <c r="P96" s="267"/>
    </row>
    <row r="97" spans="2:18" x14ac:dyDescent="0.3">
      <c r="B97" s="272" t="s">
        <v>201</v>
      </c>
      <c r="C97" s="272">
        <f>SUM(C93:C96)</f>
        <v>170</v>
      </c>
      <c r="D97" s="277">
        <f>+C97*D98</f>
        <v>646</v>
      </c>
      <c r="F97" s="132" t="s">
        <v>194</v>
      </c>
      <c r="G97" s="84">
        <f>+D85</f>
        <v>372</v>
      </c>
      <c r="H97" s="85"/>
      <c r="I97" s="82">
        <f t="shared" si="5"/>
        <v>-372</v>
      </c>
      <c r="J97" s="22"/>
      <c r="K97" s="22">
        <f>-I97</f>
        <v>372</v>
      </c>
      <c r="L97" s="267">
        <f t="shared" si="4"/>
        <v>0</v>
      </c>
      <c r="M97" s="278">
        <f>+J97+L97-K97</f>
        <v>-372</v>
      </c>
      <c r="N97" s="267"/>
      <c r="O97" s="267"/>
      <c r="P97" s="267"/>
    </row>
    <row r="98" spans="2:18" x14ac:dyDescent="0.3">
      <c r="D98" s="269">
        <v>3.8</v>
      </c>
      <c r="F98" s="276" t="s">
        <v>195</v>
      </c>
      <c r="G98" s="84">
        <f>+D87</f>
        <v>153</v>
      </c>
      <c r="H98" s="85"/>
      <c r="I98" s="82">
        <f t="shared" si="5"/>
        <v>-153</v>
      </c>
      <c r="J98" s="22"/>
      <c r="K98" s="22">
        <f>-I98</f>
        <v>153</v>
      </c>
      <c r="L98" s="267">
        <f t="shared" si="4"/>
        <v>0</v>
      </c>
      <c r="M98" s="278">
        <f>+J98+L98-K98</f>
        <v>-153</v>
      </c>
      <c r="N98" s="267"/>
      <c r="O98" s="267"/>
      <c r="P98" s="267"/>
    </row>
    <row r="99" spans="2:18" x14ac:dyDescent="0.3">
      <c r="C99" s="270">
        <f>+D94+D95</f>
        <v>259.5</v>
      </c>
      <c r="F99" s="255" t="s">
        <v>74</v>
      </c>
      <c r="G99" s="86"/>
      <c r="H99" s="256"/>
      <c r="I99" s="257">
        <f t="shared" si="5"/>
        <v>0</v>
      </c>
      <c r="J99" s="22"/>
      <c r="K99" s="22"/>
      <c r="L99" s="268">
        <f t="shared" si="4"/>
        <v>0</v>
      </c>
      <c r="M99" s="279">
        <f>+J99+L99-K99</f>
        <v>0</v>
      </c>
      <c r="N99" s="268"/>
      <c r="O99" s="268"/>
      <c r="P99" s="268"/>
    </row>
    <row r="100" spans="2:18" x14ac:dyDescent="0.3">
      <c r="D100" s="270">
        <f>SUM(D93:D96)</f>
        <v>645.5</v>
      </c>
      <c r="J100" s="131">
        <f t="shared" ref="J100:P100" si="7">SUM(J85:J99)</f>
        <v>525</v>
      </c>
      <c r="K100" s="131">
        <f t="shared" si="7"/>
        <v>525</v>
      </c>
      <c r="L100" s="263">
        <f t="shared" si="7"/>
        <v>-1385</v>
      </c>
      <c r="M100" s="263">
        <f t="shared" si="7"/>
        <v>-1125</v>
      </c>
      <c r="N100" s="263">
        <f t="shared" si="7"/>
        <v>372</v>
      </c>
      <c r="O100" s="263">
        <f t="shared" si="7"/>
        <v>-112.5</v>
      </c>
      <c r="P100" s="263">
        <f t="shared" si="7"/>
        <v>26</v>
      </c>
    </row>
    <row r="105" spans="2:18" ht="19.5" thickBot="1" x14ac:dyDescent="0.35"/>
    <row r="106" spans="2:18" x14ac:dyDescent="0.3">
      <c r="F106" s="250" t="s">
        <v>108</v>
      </c>
      <c r="G106" s="251" t="s">
        <v>108</v>
      </c>
      <c r="H106" s="251" t="s">
        <v>108</v>
      </c>
      <c r="I106" s="252" t="s">
        <v>108</v>
      </c>
      <c r="J106" s="75" t="s">
        <v>111</v>
      </c>
      <c r="K106" s="75" t="s">
        <v>111</v>
      </c>
      <c r="L106" s="259" t="s">
        <v>111</v>
      </c>
      <c r="M106" s="259" t="s">
        <v>207</v>
      </c>
    </row>
    <row r="107" spans="2:18" x14ac:dyDescent="0.3">
      <c r="F107" s="253" t="s">
        <v>109</v>
      </c>
      <c r="G107" s="8"/>
      <c r="H107" s="8"/>
      <c r="I107" s="8"/>
      <c r="J107" s="295" t="s">
        <v>5</v>
      </c>
      <c r="K107" s="296"/>
      <c r="L107" s="260" t="s">
        <v>6</v>
      </c>
      <c r="M107" s="260" t="s">
        <v>208</v>
      </c>
      <c r="O107" s="162" t="s">
        <v>215</v>
      </c>
      <c r="P107" s="162"/>
      <c r="Q107" s="162"/>
      <c r="R107" s="284">
        <f>+D112</f>
        <v>360</v>
      </c>
    </row>
    <row r="108" spans="2:18" x14ac:dyDescent="0.3">
      <c r="F108" s="254" t="s">
        <v>110</v>
      </c>
      <c r="G108" s="18" t="s">
        <v>2</v>
      </c>
      <c r="H108" s="18" t="s">
        <v>3</v>
      </c>
      <c r="I108" s="18" t="s">
        <v>4</v>
      </c>
      <c r="J108" s="19" t="s">
        <v>14</v>
      </c>
      <c r="K108" s="9" t="s">
        <v>15</v>
      </c>
      <c r="L108" s="261"/>
      <c r="M108" s="260" t="s">
        <v>209</v>
      </c>
    </row>
    <row r="109" spans="2:18" x14ac:dyDescent="0.3">
      <c r="F109" s="6"/>
      <c r="G109" s="16">
        <v>2024</v>
      </c>
      <c r="H109" s="17">
        <v>2023</v>
      </c>
      <c r="I109" s="16" t="s">
        <v>13</v>
      </c>
      <c r="J109" s="8" t="s">
        <v>23</v>
      </c>
      <c r="K109" s="8" t="s">
        <v>24</v>
      </c>
      <c r="L109" s="262"/>
      <c r="M109" s="260" t="s">
        <v>210</v>
      </c>
      <c r="O109" s="290" t="s">
        <v>216</v>
      </c>
      <c r="P109" s="290"/>
      <c r="Q109" s="290"/>
      <c r="R109" s="290">
        <v>0</v>
      </c>
    </row>
    <row r="110" spans="2:18" x14ac:dyDescent="0.3">
      <c r="B110" s="162" t="s">
        <v>204</v>
      </c>
      <c r="C110" s="162"/>
      <c r="D110" s="162"/>
      <c r="F110" s="83" t="s">
        <v>22</v>
      </c>
      <c r="G110" s="84">
        <f>+D116</f>
        <v>380</v>
      </c>
      <c r="H110" s="84">
        <f>+D112</f>
        <v>360</v>
      </c>
      <c r="I110" s="82">
        <f t="shared" ref="I110:I112" si="8">+H110-G110</f>
        <v>-20</v>
      </c>
      <c r="J110" s="22"/>
      <c r="K110" s="22"/>
      <c r="L110" s="267">
        <f t="shared" ref="L110:L124" si="9">+I110+K110-J110</f>
        <v>-20</v>
      </c>
      <c r="M110" s="278"/>
      <c r="O110" s="290" t="s">
        <v>217</v>
      </c>
      <c r="P110" s="290"/>
      <c r="Q110" s="290"/>
      <c r="R110" s="290">
        <v>0</v>
      </c>
    </row>
    <row r="111" spans="2:18" x14ac:dyDescent="0.3">
      <c r="B111" s="162"/>
      <c r="C111" s="271" t="s">
        <v>198</v>
      </c>
      <c r="D111" s="271" t="s">
        <v>202</v>
      </c>
      <c r="F111" s="83" t="s">
        <v>128</v>
      </c>
      <c r="G111" s="84"/>
      <c r="H111" s="84"/>
      <c r="I111" s="82">
        <f t="shared" si="8"/>
        <v>0</v>
      </c>
      <c r="J111" s="22"/>
      <c r="K111" s="22"/>
      <c r="L111" s="267">
        <f t="shared" si="9"/>
        <v>0</v>
      </c>
      <c r="M111" s="278"/>
      <c r="O111" s="290" t="s">
        <v>218</v>
      </c>
      <c r="P111" s="290"/>
      <c r="Q111" s="290"/>
      <c r="R111" s="290">
        <v>0</v>
      </c>
    </row>
    <row r="112" spans="2:18" x14ac:dyDescent="0.3">
      <c r="B112" s="272" t="s">
        <v>197</v>
      </c>
      <c r="C112" s="272">
        <v>100</v>
      </c>
      <c r="D112" s="273">
        <f>+C112*3.6</f>
        <v>360</v>
      </c>
      <c r="F112" s="83" t="s">
        <v>37</v>
      </c>
      <c r="G112" s="84"/>
      <c r="H112" s="84"/>
      <c r="I112" s="82">
        <f t="shared" si="8"/>
        <v>0</v>
      </c>
      <c r="J112" s="22"/>
      <c r="K112" s="22"/>
      <c r="L112" s="267">
        <f t="shared" si="9"/>
        <v>0</v>
      </c>
      <c r="M112" s="278"/>
      <c r="O112" s="291" t="s">
        <v>221</v>
      </c>
      <c r="P112" s="292"/>
      <c r="Q112" s="292"/>
      <c r="R112" s="293">
        <f>+D115</f>
        <v>26</v>
      </c>
    </row>
    <row r="113" spans="2:18" x14ac:dyDescent="0.3">
      <c r="B113" s="280" t="s">
        <v>205</v>
      </c>
      <c r="C113" s="280"/>
      <c r="D113" s="280"/>
      <c r="F113" s="83" t="s">
        <v>44</v>
      </c>
      <c r="G113" s="84"/>
      <c r="H113" s="84"/>
      <c r="I113" s="82">
        <f>+H113-G113</f>
        <v>0</v>
      </c>
      <c r="J113" s="22"/>
      <c r="K113" s="22"/>
      <c r="L113" s="267">
        <f t="shared" si="9"/>
        <v>0</v>
      </c>
      <c r="M113" s="278"/>
    </row>
    <row r="114" spans="2:18" x14ac:dyDescent="0.3">
      <c r="B114" s="281" t="s">
        <v>206</v>
      </c>
      <c r="C114" s="281"/>
      <c r="D114" s="282"/>
      <c r="F114" s="83" t="s">
        <v>46</v>
      </c>
      <c r="G114" s="84"/>
      <c r="H114" s="85"/>
      <c r="I114" s="82">
        <f t="shared" ref="I114:I124" si="10">+H114-G114</f>
        <v>0</v>
      </c>
      <c r="J114" s="22"/>
      <c r="K114" s="22"/>
      <c r="L114" s="267">
        <f t="shared" si="9"/>
        <v>0</v>
      </c>
      <c r="M114" s="278"/>
      <c r="O114" s="162" t="s">
        <v>219</v>
      </c>
      <c r="P114" s="162"/>
      <c r="Q114" s="162"/>
      <c r="R114" s="284">
        <f>SUM(R107:R113)</f>
        <v>386</v>
      </c>
    </row>
    <row r="115" spans="2:18" x14ac:dyDescent="0.3">
      <c r="B115" s="283" t="s">
        <v>214</v>
      </c>
      <c r="C115" s="283"/>
      <c r="D115" s="283">
        <v>26</v>
      </c>
      <c r="F115" s="83" t="s">
        <v>193</v>
      </c>
      <c r="G115" s="84"/>
      <c r="H115" s="85">
        <f>-D109</f>
        <v>0</v>
      </c>
      <c r="I115" s="82">
        <f t="shared" si="10"/>
        <v>0</v>
      </c>
      <c r="J115" s="22">
        <f>+K123+K122</f>
        <v>0</v>
      </c>
      <c r="K115" s="22"/>
      <c r="L115" s="267">
        <f t="shared" si="9"/>
        <v>0</v>
      </c>
      <c r="M115" s="278">
        <f t="shared" ref="M115:M120" si="11">+J115+L115-K115</f>
        <v>0</v>
      </c>
    </row>
    <row r="116" spans="2:18" x14ac:dyDescent="0.3">
      <c r="B116" s="272" t="s">
        <v>201</v>
      </c>
      <c r="C116" s="272">
        <f>SUM(C112:C115)</f>
        <v>100</v>
      </c>
      <c r="D116" s="277">
        <f>+C116*D117</f>
        <v>380</v>
      </c>
      <c r="F116" s="83" t="s">
        <v>54</v>
      </c>
      <c r="G116" s="84"/>
      <c r="H116" s="85"/>
      <c r="I116" s="82">
        <f t="shared" si="10"/>
        <v>0</v>
      </c>
      <c r="J116" s="22"/>
      <c r="K116" s="22"/>
      <c r="L116" s="267">
        <f t="shared" si="9"/>
        <v>0</v>
      </c>
      <c r="M116" s="278">
        <f t="shared" si="11"/>
        <v>0</v>
      </c>
    </row>
    <row r="117" spans="2:18" x14ac:dyDescent="0.3">
      <c r="D117" s="269">
        <v>3.8</v>
      </c>
      <c r="F117" s="83" t="s">
        <v>53</v>
      </c>
      <c r="G117" s="84"/>
      <c r="H117" s="85"/>
      <c r="I117" s="82">
        <f t="shared" si="10"/>
        <v>0</v>
      </c>
      <c r="J117" s="22"/>
      <c r="K117" s="22"/>
      <c r="L117" s="267">
        <f t="shared" si="9"/>
        <v>0</v>
      </c>
      <c r="M117" s="278">
        <f t="shared" si="11"/>
        <v>0</v>
      </c>
    </row>
    <row r="118" spans="2:18" x14ac:dyDescent="0.3">
      <c r="C118" s="270"/>
      <c r="F118" s="83" t="s">
        <v>56</v>
      </c>
      <c r="G118" s="84"/>
      <c r="H118" s="85"/>
      <c r="I118" s="82">
        <f t="shared" si="10"/>
        <v>0</v>
      </c>
      <c r="J118" s="22"/>
      <c r="K118" s="22"/>
      <c r="L118" s="267">
        <f t="shared" si="9"/>
        <v>0</v>
      </c>
      <c r="M118" s="278">
        <f t="shared" si="11"/>
        <v>0</v>
      </c>
    </row>
    <row r="119" spans="2:18" x14ac:dyDescent="0.3">
      <c r="D119" s="270"/>
      <c r="F119" s="132" t="s">
        <v>60</v>
      </c>
      <c r="G119" s="84"/>
      <c r="H119" s="85"/>
      <c r="I119" s="82">
        <f t="shared" si="10"/>
        <v>0</v>
      </c>
      <c r="J119" s="22"/>
      <c r="K119" s="22"/>
      <c r="L119" s="267">
        <f t="shared" si="9"/>
        <v>0</v>
      </c>
      <c r="M119" s="278">
        <f t="shared" si="11"/>
        <v>0</v>
      </c>
    </row>
    <row r="120" spans="2:18" x14ac:dyDescent="0.3">
      <c r="F120" s="132" t="s">
        <v>62</v>
      </c>
      <c r="G120" s="84"/>
      <c r="H120" s="85"/>
      <c r="I120" s="82">
        <f t="shared" si="10"/>
        <v>0</v>
      </c>
      <c r="J120" s="22"/>
      <c r="K120" s="22"/>
      <c r="L120" s="267">
        <f t="shared" si="9"/>
        <v>0</v>
      </c>
      <c r="M120" s="278">
        <f t="shared" si="11"/>
        <v>0</v>
      </c>
    </row>
    <row r="121" spans="2:18" s="162" customFormat="1" x14ac:dyDescent="0.3">
      <c r="F121" s="285" t="s">
        <v>220</v>
      </c>
      <c r="G121" s="286">
        <f>-D115</f>
        <v>-26</v>
      </c>
      <c r="H121" s="287"/>
      <c r="I121" s="135">
        <f t="shared" si="10"/>
        <v>26</v>
      </c>
      <c r="J121" s="136"/>
      <c r="K121" s="136"/>
      <c r="L121" s="288">
        <f t="shared" si="9"/>
        <v>26</v>
      </c>
      <c r="M121" s="289"/>
    </row>
    <row r="122" spans="2:18" x14ac:dyDescent="0.3">
      <c r="F122" s="132" t="s">
        <v>194</v>
      </c>
      <c r="G122" s="84"/>
      <c r="H122" s="85"/>
      <c r="I122" s="82">
        <f t="shared" si="10"/>
        <v>0</v>
      </c>
      <c r="J122" s="22"/>
      <c r="K122" s="22">
        <f>-I122</f>
        <v>0</v>
      </c>
      <c r="L122" s="267">
        <f t="shared" si="9"/>
        <v>0</v>
      </c>
      <c r="M122" s="278">
        <f>+J122+L122-K122</f>
        <v>0</v>
      </c>
    </row>
    <row r="123" spans="2:18" s="162" customFormat="1" x14ac:dyDescent="0.3">
      <c r="F123" s="285" t="s">
        <v>195</v>
      </c>
      <c r="G123" s="286"/>
      <c r="H123" s="287"/>
      <c r="I123" s="135">
        <f t="shared" si="10"/>
        <v>0</v>
      </c>
      <c r="J123" s="136"/>
      <c r="K123" s="136">
        <f>-I123</f>
        <v>0</v>
      </c>
      <c r="L123" s="288">
        <f t="shared" si="9"/>
        <v>0</v>
      </c>
      <c r="M123" s="289">
        <f>+J123+L123-K123</f>
        <v>0</v>
      </c>
    </row>
    <row r="124" spans="2:18" x14ac:dyDescent="0.3">
      <c r="F124" s="255" t="s">
        <v>74</v>
      </c>
      <c r="G124" s="86"/>
      <c r="H124" s="256"/>
      <c r="I124" s="257">
        <f t="shared" si="10"/>
        <v>0</v>
      </c>
      <c r="J124" s="22"/>
      <c r="K124" s="22"/>
      <c r="L124" s="268">
        <f t="shared" si="9"/>
        <v>0</v>
      </c>
      <c r="M124" s="279">
        <f>+J124+L124-K124</f>
        <v>0</v>
      </c>
    </row>
    <row r="125" spans="2:18" x14ac:dyDescent="0.3">
      <c r="J125" s="131">
        <f>SUM(J110:J124)</f>
        <v>0</v>
      </c>
      <c r="K125" s="131">
        <f>SUM(K110:K124)</f>
        <v>0</v>
      </c>
      <c r="L125" s="263">
        <f>SUM(L110:L124)</f>
        <v>6</v>
      </c>
      <c r="M125" s="263">
        <f>SUM(M110:M124)</f>
        <v>0</v>
      </c>
    </row>
  </sheetData>
  <mergeCells count="3">
    <mergeCell ref="J48:K48"/>
    <mergeCell ref="J82:K82"/>
    <mergeCell ref="J107:K10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07380-1EEE-4632-AAF3-3FBEFC7D0D9F}">
  <dimension ref="B2:C7"/>
  <sheetViews>
    <sheetView zoomScale="310" zoomScaleNormal="310" workbookViewId="0">
      <selection activeCell="B4" sqref="B4:C7"/>
    </sheetView>
  </sheetViews>
  <sheetFormatPr baseColWidth="10" defaultRowHeight="15" x14ac:dyDescent="0.25"/>
  <sheetData>
    <row r="2" spans="2:3" x14ac:dyDescent="0.25">
      <c r="B2" s="81" t="s">
        <v>122</v>
      </c>
    </row>
    <row r="4" spans="2:3" x14ac:dyDescent="0.25">
      <c r="B4" s="185" t="s">
        <v>123</v>
      </c>
      <c r="C4" s="185" t="s">
        <v>108</v>
      </c>
    </row>
    <row r="5" spans="2:3" x14ac:dyDescent="0.25">
      <c r="B5" s="185" t="s">
        <v>124</v>
      </c>
      <c r="C5" s="185" t="s">
        <v>111</v>
      </c>
    </row>
    <row r="6" spans="2:3" x14ac:dyDescent="0.25">
      <c r="B6" s="185" t="s">
        <v>125</v>
      </c>
      <c r="C6" s="185" t="s">
        <v>112</v>
      </c>
    </row>
    <row r="7" spans="2:3" x14ac:dyDescent="0.25">
      <c r="B7" s="185" t="s">
        <v>126</v>
      </c>
      <c r="C7" s="185" t="s">
        <v>113</v>
      </c>
    </row>
  </sheetData>
  <phoneticPr fontId="14" type="noConversion"/>
  <hyperlinks>
    <hyperlink ref="B2" r:id="rId1" xr:uid="{9B098477-FA64-42D1-8E15-0C762752FAD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EFE</vt:lpstr>
      <vt:lpstr>Contactos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Freddy Llanto</cp:lastModifiedBy>
  <dcterms:created xsi:type="dcterms:W3CDTF">2015-06-05T18:19:34Z</dcterms:created>
  <dcterms:modified xsi:type="dcterms:W3CDTF">2024-07-08T20:28:27Z</dcterms:modified>
</cp:coreProperties>
</file>