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8CE06310-F9B1-40A9-8E29-204473B523A6}" xr6:coauthVersionLast="47" xr6:coauthVersionMax="47" xr10:uidLastSave="{00000000-0000-0000-0000-000000000000}"/>
  <bookViews>
    <workbookView xWindow="-120" yWindow="-120" windowWidth="29040" windowHeight="15720" activeTab="1" xr2:uid="{60BF9A01-FDBA-4DB8-B2D7-416FC0EC88A5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1" i="1" l="1"/>
  <c r="Q81" i="1"/>
  <c r="P81" i="1"/>
  <c r="O81" i="1"/>
  <c r="R104" i="1"/>
  <c r="Q104" i="1"/>
  <c r="P104" i="1"/>
  <c r="O104" i="1"/>
  <c r="N104" i="1"/>
  <c r="H75" i="1"/>
  <c r="W73" i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72" i="1"/>
  <c r="U73" i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N86" i="1"/>
  <c r="N89" i="1"/>
  <c r="O89" i="1" s="1"/>
  <c r="P89" i="1" s="1"/>
  <c r="Q89" i="1" s="1"/>
  <c r="R89" i="1" s="1"/>
  <c r="H78" i="1"/>
  <c r="I79" i="1" s="1"/>
  <c r="V72" i="1" s="1"/>
  <c r="J102" i="1"/>
  <c r="R86" i="1"/>
  <c r="Q86" i="1"/>
  <c r="P86" i="1"/>
  <c r="O86" i="1"/>
  <c r="J66" i="1"/>
  <c r="N87" i="1" l="1"/>
  <c r="X72" i="1"/>
  <c r="Y72" i="1" s="1"/>
  <c r="V73" i="1" s="1"/>
  <c r="O87" i="1" l="1"/>
  <c r="P87" i="1" s="1"/>
  <c r="Q87" i="1" s="1"/>
  <c r="R87" i="1" s="1"/>
  <c r="N74" i="1"/>
  <c r="O74" i="1" s="1"/>
  <c r="P74" i="1" s="1"/>
  <c r="Q74" i="1" s="1"/>
  <c r="R74" i="1" s="1"/>
  <c r="X73" i="1"/>
  <c r="Y73" i="1" s="1"/>
  <c r="V74" i="1" s="1"/>
  <c r="X74" i="1" s="1"/>
  <c r="Y74" i="1" s="1"/>
  <c r="V75" i="1" s="1"/>
  <c r="X75" i="1" l="1"/>
  <c r="Y75" i="1"/>
  <c r="V76" i="1" s="1"/>
  <c r="X76" i="1" s="1"/>
  <c r="Y76" i="1" s="1"/>
  <c r="V77" i="1" s="1"/>
  <c r="X77" i="1" l="1"/>
  <c r="Y77" i="1" s="1"/>
  <c r="V78" i="1" s="1"/>
  <c r="X78" i="1" l="1"/>
  <c r="Y78" i="1" s="1"/>
  <c r="V79" i="1" s="1"/>
  <c r="X79" i="1" l="1"/>
  <c r="Y79" i="1" s="1"/>
  <c r="V80" i="1" s="1"/>
  <c r="X80" i="1" l="1"/>
  <c r="Y80" i="1"/>
  <c r="V81" i="1" s="1"/>
  <c r="X81" i="1" l="1"/>
  <c r="Y81" i="1" s="1"/>
  <c r="V82" i="1" s="1"/>
  <c r="X82" i="1" l="1"/>
  <c r="Y82" i="1"/>
  <c r="V83" i="1" s="1"/>
  <c r="X83" i="1" l="1"/>
  <c r="Y83" i="1" l="1"/>
  <c r="Z83" i="1"/>
  <c r="N88" i="1" s="1"/>
  <c r="N90" i="1" l="1"/>
  <c r="N91" i="1" s="1"/>
  <c r="N101" i="1" s="1"/>
  <c r="N103" i="1" s="1"/>
  <c r="N105" i="1" s="1"/>
  <c r="V84" i="1"/>
  <c r="N73" i="1"/>
  <c r="N79" i="1" s="1"/>
  <c r="N80" i="1" s="1"/>
  <c r="X84" i="1"/>
  <c r="Y84" i="1" l="1"/>
  <c r="V85" i="1" s="1"/>
  <c r="X85" i="1" l="1"/>
  <c r="Y85" i="1" l="1"/>
  <c r="V86" i="1" s="1"/>
  <c r="X86" i="1" l="1"/>
  <c r="Y86" i="1" l="1"/>
  <c r="V87" i="1" s="1"/>
  <c r="X87" i="1" l="1"/>
  <c r="Y87" i="1" l="1"/>
  <c r="V88" i="1" s="1"/>
  <c r="X88" i="1" l="1"/>
  <c r="Y88" i="1" l="1"/>
  <c r="V89" i="1" s="1"/>
  <c r="X89" i="1" l="1"/>
  <c r="Y89" i="1" l="1"/>
  <c r="V90" i="1" s="1"/>
  <c r="X90" i="1" l="1"/>
  <c r="Y90" i="1" l="1"/>
  <c r="V91" i="1" s="1"/>
  <c r="X91" i="1" l="1"/>
  <c r="Y91" i="1" l="1"/>
  <c r="V92" i="1" s="1"/>
  <c r="X92" i="1" l="1"/>
  <c r="Y92" i="1" l="1"/>
  <c r="V93" i="1" s="1"/>
  <c r="X93" i="1" l="1"/>
  <c r="Y93" i="1" l="1"/>
  <c r="V94" i="1" s="1"/>
  <c r="X94" i="1" l="1"/>
  <c r="Y94" i="1" l="1"/>
  <c r="V95" i="1" s="1"/>
  <c r="X95" i="1" l="1"/>
  <c r="Z95" i="1" s="1"/>
  <c r="O88" i="1" s="1"/>
  <c r="O90" i="1" l="1"/>
  <c r="O91" i="1" s="1"/>
  <c r="O101" i="1" s="1"/>
  <c r="O103" i="1" s="1"/>
  <c r="O105" i="1" s="1"/>
  <c r="Y95" i="1"/>
  <c r="V96" i="1" l="1"/>
  <c r="O73" i="1"/>
  <c r="O79" i="1" s="1"/>
  <c r="O80" i="1" s="1"/>
  <c r="X96" i="1"/>
  <c r="Y96" i="1"/>
  <c r="V97" i="1" s="1"/>
  <c r="X97" i="1" l="1"/>
  <c r="Y97" i="1"/>
  <c r="V98" i="1" s="1"/>
  <c r="X98" i="1" l="1"/>
  <c r="Y98" i="1"/>
  <c r="V99" i="1" s="1"/>
  <c r="X99" i="1" s="1"/>
  <c r="Y99" i="1" s="1"/>
  <c r="V100" i="1" s="1"/>
  <c r="X100" i="1" l="1"/>
  <c r="Y100" i="1" s="1"/>
  <c r="V101" i="1" s="1"/>
  <c r="X101" i="1" s="1"/>
  <c r="Y101" i="1" s="1"/>
  <c r="V102" i="1" s="1"/>
  <c r="X102" i="1" s="1"/>
  <c r="Y102" i="1" s="1"/>
  <c r="V103" i="1" s="1"/>
  <c r="X103" i="1" s="1"/>
  <c r="Y103" i="1" s="1"/>
  <c r="V104" i="1" s="1"/>
  <c r="X104" i="1" l="1"/>
  <c r="Y104" i="1" s="1"/>
  <c r="V105" i="1" s="1"/>
  <c r="X105" i="1" s="1"/>
  <c r="Y105" i="1" s="1"/>
  <c r="V106" i="1" s="1"/>
  <c r="X106" i="1" s="1"/>
  <c r="Y106" i="1" s="1"/>
  <c r="V107" i="1" s="1"/>
  <c r="X107" i="1" l="1"/>
  <c r="Z107" i="1" s="1"/>
  <c r="P88" i="1" s="1"/>
  <c r="P90" i="1" l="1"/>
  <c r="P91" i="1" s="1"/>
  <c r="P101" i="1" s="1"/>
  <c r="P103" i="1" s="1"/>
  <c r="P105" i="1" s="1"/>
  <c r="Y107" i="1"/>
  <c r="V108" i="1" l="1"/>
  <c r="P73" i="1"/>
  <c r="P79" i="1" s="1"/>
  <c r="P80" i="1" s="1"/>
  <c r="X108" i="1"/>
  <c r="Y108" i="1"/>
  <c r="V109" i="1" s="1"/>
  <c r="X109" i="1" l="1"/>
  <c r="Y109" i="1" s="1"/>
  <c r="V110" i="1" s="1"/>
  <c r="X110" i="1" s="1"/>
  <c r="Y110" i="1" s="1"/>
  <c r="V111" i="1" s="1"/>
  <c r="X111" i="1" l="1"/>
  <c r="Y111" i="1" s="1"/>
  <c r="V112" i="1" s="1"/>
  <c r="X112" i="1" l="1"/>
  <c r="Y112" i="1" s="1"/>
  <c r="V113" i="1" s="1"/>
  <c r="X113" i="1" l="1"/>
  <c r="Y113" i="1" s="1"/>
  <c r="V114" i="1" s="1"/>
  <c r="X114" i="1" s="1"/>
  <c r="Y114" i="1" s="1"/>
  <c r="V115" i="1" s="1"/>
  <c r="X115" i="1" s="1"/>
  <c r="Y115" i="1" s="1"/>
  <c r="V116" i="1" s="1"/>
  <c r="X116" i="1" l="1"/>
  <c r="Y116" i="1" s="1"/>
  <c r="V117" i="1" s="1"/>
  <c r="X117" i="1" s="1"/>
  <c r="Y117" i="1" s="1"/>
  <c r="V118" i="1" s="1"/>
  <c r="X118" i="1" s="1"/>
  <c r="Y118" i="1" s="1"/>
  <c r="V119" i="1" s="1"/>
  <c r="X119" i="1" l="1"/>
  <c r="Z119" i="1" s="1"/>
  <c r="Q88" i="1" s="1"/>
  <c r="Q90" i="1" s="1"/>
  <c r="Q91" i="1" s="1"/>
  <c r="Q101" i="1" s="1"/>
  <c r="Q103" i="1" s="1"/>
  <c r="Q105" i="1" s="1"/>
  <c r="Y119" i="1" l="1"/>
  <c r="V120" i="1" l="1"/>
  <c r="Q73" i="1"/>
  <c r="Q79" i="1" s="1"/>
  <c r="Q80" i="1" s="1"/>
  <c r="X120" i="1" l="1"/>
  <c r="Y120" i="1" s="1"/>
  <c r="V121" i="1" s="1"/>
  <c r="Y121" i="1" l="1"/>
  <c r="V122" i="1" s="1"/>
  <c r="X121" i="1"/>
  <c r="X122" i="1" l="1"/>
  <c r="Y122" i="1" s="1"/>
  <c r="V123" i="1" s="1"/>
  <c r="X123" i="1" s="1"/>
  <c r="Y123" i="1" s="1"/>
  <c r="V124" i="1" s="1"/>
  <c r="X124" i="1" s="1"/>
  <c r="Y124" i="1" s="1"/>
  <c r="V125" i="1" s="1"/>
  <c r="X125" i="1" s="1"/>
  <c r="Y125" i="1" s="1"/>
  <c r="V126" i="1" s="1"/>
  <c r="X126" i="1" s="1"/>
  <c r="Y126" i="1" s="1"/>
  <c r="V127" i="1" s="1"/>
  <c r="X127" i="1" s="1"/>
  <c r="Y127" i="1" s="1"/>
  <c r="V128" i="1" s="1"/>
  <c r="X128" i="1" s="1"/>
  <c r="Y128" i="1" s="1"/>
  <c r="V129" i="1" s="1"/>
  <c r="X129" i="1" s="1"/>
  <c r="Y129" i="1" s="1"/>
  <c r="V130" i="1" s="1"/>
  <c r="X130" i="1" s="1"/>
  <c r="Y130" i="1" s="1"/>
  <c r="V131" i="1" s="1"/>
  <c r="X131" i="1" l="1"/>
  <c r="Z131" i="1" s="1"/>
  <c r="R88" i="1" s="1"/>
  <c r="Y131" i="1"/>
  <c r="R73" i="1" s="1"/>
  <c r="R79" i="1" s="1"/>
  <c r="R80" i="1" s="1"/>
  <c r="R90" i="1" l="1"/>
  <c r="R91" i="1" s="1"/>
  <c r="R101" i="1" s="1"/>
  <c r="R103" i="1" s="1"/>
  <c r="R105" i="1" s="1"/>
  <c r="H88" i="1"/>
  <c r="N12" i="1" l="1"/>
  <c r="O12" i="1" s="1"/>
  <c r="P12" i="1" s="1"/>
  <c r="Q12" i="1" s="1"/>
  <c r="R12" i="1" s="1"/>
  <c r="I27" i="1"/>
  <c r="N39" i="1"/>
  <c r="N42" i="1" s="1"/>
  <c r="J40" i="1"/>
  <c r="N53" i="1" s="1"/>
  <c r="O53" i="1" s="1"/>
  <c r="P53" i="1" s="1"/>
  <c r="I40" i="1"/>
  <c r="N52" i="1" s="1"/>
  <c r="O52" i="1" s="1"/>
  <c r="P52" i="1" s="1"/>
  <c r="Q52" i="1" s="1"/>
  <c r="R52" i="1" s="1"/>
  <c r="R51" i="1"/>
  <c r="Q51" i="1"/>
  <c r="P51" i="1"/>
  <c r="O51" i="1"/>
  <c r="N51" i="1"/>
  <c r="R15" i="1"/>
  <c r="Q15" i="1"/>
  <c r="P15" i="1"/>
  <c r="O15" i="1"/>
  <c r="N15" i="1"/>
  <c r="Q17" i="1"/>
  <c r="P16" i="1"/>
  <c r="O16" i="1"/>
  <c r="N16" i="1"/>
  <c r="R4" i="1"/>
  <c r="Q4" i="1"/>
  <c r="P4" i="1"/>
  <c r="O4" i="1"/>
  <c r="N4" i="1"/>
  <c r="J13" i="1"/>
  <c r="R16" i="1" s="1"/>
  <c r="I11" i="1"/>
  <c r="J9" i="1"/>
  <c r="J7" i="1"/>
  <c r="J5" i="1"/>
  <c r="N5" i="1" s="1"/>
  <c r="A2" i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N43" i="1" l="1"/>
  <c r="O43" i="1" s="1"/>
  <c r="P43" i="1" s="1"/>
  <c r="Q43" i="1" s="1"/>
  <c r="R43" i="1" s="1"/>
  <c r="O42" i="1"/>
  <c r="P42" i="1" s="1"/>
  <c r="Q42" i="1" s="1"/>
  <c r="R42" i="1" s="1"/>
  <c r="O5" i="1"/>
  <c r="P5" i="1" s="1"/>
  <c r="Q5" i="1" s="1"/>
  <c r="Q6" i="1" s="1"/>
  <c r="O39" i="1"/>
  <c r="P39" i="1" s="1"/>
  <c r="Q39" i="1" s="1"/>
  <c r="R39" i="1" s="1"/>
  <c r="N40" i="1"/>
  <c r="O40" i="1" s="1"/>
  <c r="P40" i="1" s="1"/>
  <c r="Q40" i="1" s="1"/>
  <c r="R40" i="1" s="1"/>
  <c r="N54" i="1"/>
  <c r="N55" i="1" s="1"/>
  <c r="N65" i="1" s="1"/>
  <c r="N67" i="1" s="1"/>
  <c r="O54" i="1"/>
  <c r="O55" i="1" s="1"/>
  <c r="O65" i="1" s="1"/>
  <c r="O67" i="1" s="1"/>
  <c r="P54" i="1"/>
  <c r="P55" i="1" s="1"/>
  <c r="P65" i="1" s="1"/>
  <c r="P67" i="1" s="1"/>
  <c r="R54" i="1"/>
  <c r="R55" i="1" s="1"/>
  <c r="R65" i="1" s="1"/>
  <c r="R67" i="1" s="1"/>
  <c r="Q54" i="1"/>
  <c r="Q55" i="1" s="1"/>
  <c r="Q65" i="1" s="1"/>
  <c r="Q67" i="1" s="1"/>
  <c r="N18" i="1"/>
  <c r="O18" i="1"/>
  <c r="P18" i="1"/>
  <c r="Q18" i="1"/>
  <c r="R18" i="1"/>
  <c r="N6" i="1"/>
  <c r="P8" i="1"/>
  <c r="O8" i="1"/>
  <c r="Q8" i="1"/>
  <c r="R8" i="1"/>
  <c r="N8" i="1"/>
  <c r="O6" i="1" l="1"/>
  <c r="O10" i="1" s="1"/>
  <c r="O11" i="1" s="1"/>
  <c r="R5" i="1"/>
  <c r="R6" i="1" s="1"/>
  <c r="R10" i="1" s="1"/>
  <c r="R11" i="1" s="1"/>
  <c r="R44" i="1"/>
  <c r="Q19" i="1"/>
  <c r="Q29" i="1" s="1"/>
  <c r="Q31" i="1" s="1"/>
  <c r="Q32" i="1" s="1"/>
  <c r="O19" i="1"/>
  <c r="O29" i="1" s="1"/>
  <c r="O31" i="1" s="1"/>
  <c r="O32" i="1" s="1"/>
  <c r="N41" i="1"/>
  <c r="N44" i="1"/>
  <c r="N46" i="1" s="1"/>
  <c r="N47" i="1" s="1"/>
  <c r="R19" i="1"/>
  <c r="R29" i="1" s="1"/>
  <c r="R31" i="1" s="1"/>
  <c r="R32" i="1" s="1"/>
  <c r="P19" i="1"/>
  <c r="P29" i="1" s="1"/>
  <c r="P31" i="1" s="1"/>
  <c r="P32" i="1" s="1"/>
  <c r="N19" i="1"/>
  <c r="N29" i="1" s="1"/>
  <c r="N31" i="1" s="1"/>
  <c r="N32" i="1" s="1"/>
  <c r="Q44" i="1"/>
  <c r="P44" i="1"/>
  <c r="O44" i="1"/>
  <c r="P6" i="1"/>
  <c r="P10" i="1" s="1"/>
  <c r="P11" i="1" s="1"/>
  <c r="O41" i="1"/>
  <c r="O46" i="1" s="1"/>
  <c r="O47" i="1" s="1"/>
  <c r="Q10" i="1"/>
  <c r="Q11" i="1" s="1"/>
  <c r="N10" i="1"/>
  <c r="N11" i="1" s="1"/>
  <c r="P41" i="1" l="1"/>
  <c r="P46" i="1" s="1"/>
  <c r="P47" i="1" s="1"/>
  <c r="Q41" i="1" l="1"/>
  <c r="Q46" i="1" s="1"/>
  <c r="Q47" i="1" s="1"/>
  <c r="R41" i="1"/>
  <c r="R46" i="1" s="1"/>
  <c r="R47" i="1" s="1"/>
</calcChain>
</file>

<file path=xl/sharedStrings.xml><?xml version="1.0" encoding="utf-8"?>
<sst xmlns="http://schemas.openxmlformats.org/spreadsheetml/2006/main" count="204" uniqueCount="113">
  <si>
    <t>NIC 12 Y NIC 2 INVENTARIOS</t>
  </si>
  <si>
    <t>NIC 12 Y NIC 16 PPE</t>
  </si>
  <si>
    <t>NIC 12 Y NIC 19 PASIVOS LABORALES</t>
  </si>
  <si>
    <t>NIC 12 Y NIC 23 COSTOS FINANCIEROS</t>
  </si>
  <si>
    <t>NIC 12 Y NIC 28 INVERSION EN ASOCIADAS</t>
  </si>
  <si>
    <t>NIC 12 Y NIC 36 DETERIORO DE ACTIVOS</t>
  </si>
  <si>
    <t>NIC 12 Y NIC 38 INTANGIBLES</t>
  </si>
  <si>
    <t>NIC 12 Y NIC 40 INVERSION INMOBILIARIA</t>
  </si>
  <si>
    <t>NIC 12 Y NIIF 2 PAGO BASADOS EN ACCIONES</t>
  </si>
  <si>
    <t>NIC 12 Y NIIF 9 INSTRUMENTOS FINANCIEROS</t>
  </si>
  <si>
    <t>NIC 12 Y NIIF 15 INGRESOS</t>
  </si>
  <si>
    <t>NIC 12 Y NIIF 16 ARRENDAMIENTOS</t>
  </si>
  <si>
    <t>Año 1</t>
  </si>
  <si>
    <t>Año 2</t>
  </si>
  <si>
    <t>Año 3</t>
  </si>
  <si>
    <t>Año 4</t>
  </si>
  <si>
    <t>Año 5</t>
  </si>
  <si>
    <t>Método de los Gurus</t>
  </si>
  <si>
    <t>Pérdida por VNR</t>
  </si>
  <si>
    <t>Deterioro acumulado</t>
  </si>
  <si>
    <t>D</t>
  </si>
  <si>
    <t>H</t>
  </si>
  <si>
    <t>Costo</t>
  </si>
  <si>
    <t>Valor en Libros</t>
  </si>
  <si>
    <t>Base tributaria</t>
  </si>
  <si>
    <t>Diferencia temporaria</t>
  </si>
  <si>
    <t>Activo IRD</t>
  </si>
  <si>
    <t>Utilidad contable</t>
  </si>
  <si>
    <t xml:space="preserve">(-) Extorno de Deterrioro </t>
  </si>
  <si>
    <t>(+) Deterioro del periodo</t>
  </si>
  <si>
    <t>Utilidad tributaria</t>
  </si>
  <si>
    <t>Impuesto corriente</t>
  </si>
  <si>
    <t>CONCILIACION TRIBUTARIA</t>
  </si>
  <si>
    <t>Ventas</t>
  </si>
  <si>
    <t>Costo de ventas</t>
  </si>
  <si>
    <t>:</t>
  </si>
  <si>
    <t>Utilidad antes de impuestos</t>
  </si>
  <si>
    <t>Impuesto a la renta</t>
  </si>
  <si>
    <t>Corriente</t>
  </si>
  <si>
    <t>Diferido</t>
  </si>
  <si>
    <t>Utilidad neta</t>
  </si>
  <si>
    <t>ESTADO DE RESULTADOS</t>
  </si>
  <si>
    <t>NIC 16</t>
  </si>
  <si>
    <t>TAX</t>
  </si>
  <si>
    <t>Costo de Maquinaria</t>
  </si>
  <si>
    <t>Vida útil</t>
  </si>
  <si>
    <t>Depreciación</t>
  </si>
  <si>
    <t>Depreciación acumulada</t>
  </si>
  <si>
    <t>(+) Depreciación contable</t>
  </si>
  <si>
    <t>(-) Depreciación tributaria</t>
  </si>
  <si>
    <t>Inventario - Costo</t>
  </si>
  <si>
    <t>Pasivo IRD</t>
  </si>
  <si>
    <t>NIC 12 Y NIIF 13 EL VALOR RAZONABLES</t>
  </si>
  <si>
    <t>NIC 12 Y NIIF16</t>
  </si>
  <si>
    <t>ARRENDAMIENTO</t>
  </si>
  <si>
    <t>PAGO</t>
  </si>
  <si>
    <t>TASA</t>
  </si>
  <si>
    <t>PLAZO</t>
  </si>
  <si>
    <t>VP</t>
  </si>
  <si>
    <t>ADU</t>
  </si>
  <si>
    <t>Pasivo</t>
  </si>
  <si>
    <t>Se deprecia</t>
  </si>
  <si>
    <t>Se actualiza y se paga</t>
  </si>
  <si>
    <t>(+) Depreciación</t>
  </si>
  <si>
    <t>(+) Gasto financiero</t>
  </si>
  <si>
    <t>(-) Pagos</t>
  </si>
  <si>
    <t>SI</t>
  </si>
  <si>
    <t>PAGA</t>
  </si>
  <si>
    <t>CF</t>
  </si>
  <si>
    <t>SF</t>
  </si>
  <si>
    <t>Método de los GURUS</t>
  </si>
  <si>
    <t>Pasivo por arrendamiento</t>
  </si>
  <si>
    <t>Activo DU, neto</t>
  </si>
  <si>
    <t>NIC 1</t>
  </si>
  <si>
    <t>NIC 2</t>
  </si>
  <si>
    <t>NIC 8</t>
  </si>
  <si>
    <t>NIIF PARA CONSTRUCTORAS</t>
  </si>
  <si>
    <t>NIC 10</t>
  </si>
  <si>
    <t>NIC 12</t>
  </si>
  <si>
    <t>NIC 19</t>
  </si>
  <si>
    <t>NIC 20</t>
  </si>
  <si>
    <t>NIC 21</t>
  </si>
  <si>
    <t>NIC 23</t>
  </si>
  <si>
    <t>NIC 27</t>
  </si>
  <si>
    <t>NIC 28</t>
  </si>
  <si>
    <t>NIC 29</t>
  </si>
  <si>
    <t>NIC 32</t>
  </si>
  <si>
    <t>NIC 33</t>
  </si>
  <si>
    <t>NIC 34</t>
  </si>
  <si>
    <t>NIC 24</t>
  </si>
  <si>
    <t>NIC 36</t>
  </si>
  <si>
    <t>NIC 37</t>
  </si>
  <si>
    <t>NIC 38</t>
  </si>
  <si>
    <t>NIC 40</t>
  </si>
  <si>
    <t>NIC 41</t>
  </si>
  <si>
    <t>NIIF 1</t>
  </si>
  <si>
    <t>NIIF 2</t>
  </si>
  <si>
    <t>NIIF 8</t>
  </si>
  <si>
    <t>NIIF 10</t>
  </si>
  <si>
    <t>NIIF 12</t>
  </si>
  <si>
    <t>NIIF 16</t>
  </si>
  <si>
    <t>NIIF 19</t>
  </si>
  <si>
    <t>NIIF 3</t>
  </si>
  <si>
    <t>NIIF 5</t>
  </si>
  <si>
    <t>NIIF 6</t>
  </si>
  <si>
    <t>NIIF 7</t>
  </si>
  <si>
    <t>NIIF 9</t>
  </si>
  <si>
    <t>NIIF 11</t>
  </si>
  <si>
    <t>NIIF 13</t>
  </si>
  <si>
    <t>NIIF 14</t>
  </si>
  <si>
    <t>NIIF 15</t>
  </si>
  <si>
    <t>NIIF 17</t>
  </si>
  <si>
    <t>NIIF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</si>
</sst>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_-;\-* #,##0_-;_-* &quot;-&quot;??_-;_-@_-"/>
    <numFmt numFmtId="167" formatCode="0.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2" fillId="3" borderId="0" xfId="0" applyFont="1" applyFill="1" applyAlignment="1">
      <alignment horizontal="left"/>
    </xf>
    <xf numFmtId="0" fontId="0" fillId="0" borderId="0" xfId="0" applyBorder="1"/>
    <xf numFmtId="165" fontId="0" fillId="0" borderId="0" xfId="1" applyNumberFormat="1" applyFont="1"/>
    <xf numFmtId="165" fontId="0" fillId="0" borderId="0" xfId="1" applyNumberFormat="1" applyFont="1" applyBorder="1"/>
    <xf numFmtId="165" fontId="3" fillId="0" borderId="0" xfId="1" applyNumberFormat="1" applyFont="1" applyBorder="1"/>
    <xf numFmtId="0" fontId="5" fillId="3" borderId="1" xfId="0" applyFont="1" applyFill="1" applyBorder="1"/>
    <xf numFmtId="165" fontId="5" fillId="3" borderId="1" xfId="1" applyNumberFormat="1" applyFont="1" applyFill="1" applyBorder="1" applyAlignment="1">
      <alignment horizontal="center"/>
    </xf>
    <xf numFmtId="165" fontId="0" fillId="0" borderId="0" xfId="0" applyNumberFormat="1"/>
    <xf numFmtId="0" fontId="4" fillId="0" borderId="3" xfId="0" applyFont="1" applyBorder="1"/>
    <xf numFmtId="0" fontId="0" fillId="0" borderId="4" xfId="0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/>
    <xf numFmtId="165" fontId="0" fillId="0" borderId="7" xfId="1" applyNumberFormat="1" applyFont="1" applyBorder="1"/>
    <xf numFmtId="165" fontId="0" fillId="0" borderId="0" xfId="0" applyNumberFormat="1" applyBorder="1"/>
    <xf numFmtId="165" fontId="0" fillId="0" borderId="7" xfId="0" applyNumberFormat="1" applyBorder="1"/>
    <xf numFmtId="0" fontId="4" fillId="4" borderId="6" xfId="0" applyFont="1" applyFill="1" applyBorder="1"/>
    <xf numFmtId="0" fontId="4" fillId="4" borderId="0" xfId="0" applyFont="1" applyFill="1" applyBorder="1"/>
    <xf numFmtId="165" fontId="4" fillId="4" borderId="0" xfId="0" applyNumberFormat="1" applyFont="1" applyFill="1" applyBorder="1"/>
    <xf numFmtId="165" fontId="4" fillId="4" borderId="7" xfId="0" applyNumberFormat="1" applyFont="1" applyFill="1" applyBorder="1"/>
    <xf numFmtId="0" fontId="0" fillId="0" borderId="7" xfId="0" applyBorder="1"/>
    <xf numFmtId="0" fontId="4" fillId="5" borderId="6" xfId="0" applyFont="1" applyFill="1" applyBorder="1"/>
    <xf numFmtId="0" fontId="4" fillId="5" borderId="0" xfId="0" applyFont="1" applyFill="1" applyBorder="1"/>
    <xf numFmtId="165" fontId="4" fillId="5" borderId="0" xfId="0" applyNumberFormat="1" applyFont="1" applyFill="1" applyBorder="1"/>
    <xf numFmtId="165" fontId="4" fillId="5" borderId="7" xfId="0" applyNumberFormat="1" applyFont="1" applyFill="1" applyBorder="1"/>
    <xf numFmtId="0" fontId="4" fillId="6" borderId="6" xfId="0" applyFont="1" applyFill="1" applyBorder="1"/>
    <xf numFmtId="0" fontId="4" fillId="6" borderId="0" xfId="0" applyFont="1" applyFill="1" applyBorder="1"/>
    <xf numFmtId="165" fontId="4" fillId="6" borderId="0" xfId="0" applyNumberFormat="1" applyFont="1" applyFill="1" applyBorder="1"/>
    <xf numFmtId="165" fontId="4" fillId="6" borderId="7" xfId="0" applyNumberFormat="1" applyFont="1" applyFill="1" applyBorder="1"/>
    <xf numFmtId="0" fontId="5" fillId="7" borderId="8" xfId="0" applyFont="1" applyFill="1" applyBorder="1"/>
    <xf numFmtId="9" fontId="5" fillId="7" borderId="9" xfId="0" applyNumberFormat="1" applyFont="1" applyFill="1" applyBorder="1" applyAlignment="1">
      <alignment horizontal="center"/>
    </xf>
    <xf numFmtId="165" fontId="5" fillId="7" borderId="9" xfId="0" applyNumberFormat="1" applyFont="1" applyFill="1" applyBorder="1"/>
    <xf numFmtId="165" fontId="5" fillId="7" borderId="10" xfId="0" applyNumberFormat="1" applyFont="1" applyFill="1" applyBorder="1"/>
    <xf numFmtId="0" fontId="0" fillId="8" borderId="6" xfId="0" applyFill="1" applyBorder="1"/>
    <xf numFmtId="0" fontId="0" fillId="8" borderId="0" xfId="0" applyFill="1" applyBorder="1"/>
    <xf numFmtId="165" fontId="0" fillId="8" borderId="0" xfId="0" applyNumberFormat="1" applyFill="1" applyBorder="1"/>
    <xf numFmtId="165" fontId="0" fillId="8" borderId="7" xfId="0" applyNumberFormat="1" applyFill="1" applyBorder="1"/>
    <xf numFmtId="0" fontId="0" fillId="8" borderId="7" xfId="0" applyFill="1" applyBorder="1"/>
    <xf numFmtId="0" fontId="2" fillId="9" borderId="6" xfId="0" applyFont="1" applyFill="1" applyBorder="1"/>
    <xf numFmtId="0" fontId="2" fillId="9" borderId="0" xfId="0" applyFont="1" applyFill="1" applyBorder="1"/>
    <xf numFmtId="165" fontId="2" fillId="9" borderId="0" xfId="0" applyNumberFormat="1" applyFont="1" applyFill="1" applyBorder="1"/>
    <xf numFmtId="165" fontId="2" fillId="9" borderId="7" xfId="0" applyNumberFormat="1" applyFont="1" applyFill="1" applyBorder="1"/>
    <xf numFmtId="0" fontId="7" fillId="0" borderId="6" xfId="0" applyFont="1" applyBorder="1"/>
    <xf numFmtId="0" fontId="7" fillId="0" borderId="0" xfId="0" applyFont="1" applyBorder="1"/>
    <xf numFmtId="0" fontId="0" fillId="0" borderId="12" xfId="0" applyBorder="1"/>
    <xf numFmtId="0" fontId="4" fillId="10" borderId="3" xfId="0" applyFont="1" applyFill="1" applyBorder="1"/>
    <xf numFmtId="0" fontId="0" fillId="10" borderId="4" xfId="0" applyFill="1" applyBorder="1"/>
    <xf numFmtId="0" fontId="0" fillId="10" borderId="5" xfId="0" applyFill="1" applyBorder="1"/>
    <xf numFmtId="0" fontId="0" fillId="10" borderId="6" xfId="0" applyFill="1" applyBorder="1"/>
    <xf numFmtId="0" fontId="0" fillId="10" borderId="0" xfId="0" applyFill="1" applyBorder="1"/>
    <xf numFmtId="0" fontId="4" fillId="10" borderId="0" xfId="0" applyFont="1" applyFill="1" applyBorder="1" applyAlignment="1">
      <alignment horizontal="center"/>
    </xf>
    <xf numFmtId="0" fontId="4" fillId="10" borderId="7" xfId="0" applyFont="1" applyFill="1" applyBorder="1" applyAlignment="1">
      <alignment horizontal="center"/>
    </xf>
    <xf numFmtId="0" fontId="8" fillId="11" borderId="11" xfId="0" applyFont="1" applyFill="1" applyBorder="1"/>
    <xf numFmtId="0" fontId="4" fillId="11" borderId="12" xfId="0" applyFont="1" applyFill="1" applyBorder="1"/>
    <xf numFmtId="3" fontId="4" fillId="11" borderId="12" xfId="0" applyNumberFormat="1" applyFont="1" applyFill="1" applyBorder="1"/>
    <xf numFmtId="3" fontId="4" fillId="11" borderId="13" xfId="0" applyNumberFormat="1" applyFont="1" applyFill="1" applyBorder="1"/>
    <xf numFmtId="0" fontId="8" fillId="11" borderId="6" xfId="0" applyFont="1" applyFill="1" applyBorder="1"/>
    <xf numFmtId="0" fontId="4" fillId="11" borderId="0" xfId="0" applyFont="1" applyFill="1" applyBorder="1"/>
    <xf numFmtId="3" fontId="4" fillId="11" borderId="0" xfId="0" applyNumberFormat="1" applyFont="1" applyFill="1" applyBorder="1"/>
    <xf numFmtId="3" fontId="4" fillId="11" borderId="7" xfId="0" applyNumberFormat="1" applyFont="1" applyFill="1" applyBorder="1"/>
    <xf numFmtId="0" fontId="2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3" borderId="14" xfId="0" applyFont="1" applyFill="1" applyBorder="1"/>
    <xf numFmtId="0" fontId="0" fillId="0" borderId="11" xfId="0" applyBorder="1"/>
    <xf numFmtId="165" fontId="0" fillId="0" borderId="12" xfId="1" applyNumberFormat="1" applyFont="1" applyBorder="1"/>
    <xf numFmtId="0" fontId="4" fillId="0" borderId="6" xfId="0" applyFont="1" applyBorder="1"/>
    <xf numFmtId="0" fontId="4" fillId="0" borderId="0" xfId="0" applyFont="1" applyBorder="1"/>
    <xf numFmtId="165" fontId="4" fillId="0" borderId="0" xfId="1" applyNumberFormat="1" applyFont="1" applyBorder="1"/>
    <xf numFmtId="165" fontId="4" fillId="0" borderId="7" xfId="1" applyNumberFormat="1" applyFont="1" applyBorder="1"/>
    <xf numFmtId="0" fontId="2" fillId="12" borderId="3" xfId="0" applyFont="1" applyFill="1" applyBorder="1"/>
    <xf numFmtId="0" fontId="5" fillId="12" borderId="4" xfId="0" applyFont="1" applyFill="1" applyBorder="1"/>
    <xf numFmtId="0" fontId="2" fillId="12" borderId="4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165" fontId="4" fillId="0" borderId="0" xfId="0" applyNumberFormat="1" applyFont="1" applyBorder="1"/>
    <xf numFmtId="165" fontId="4" fillId="0" borderId="7" xfId="0" applyNumberFormat="1" applyFont="1" applyBorder="1"/>
    <xf numFmtId="165" fontId="0" fillId="0" borderId="0" xfId="0" applyNumberFormat="1" applyFont="1" applyBorder="1"/>
    <xf numFmtId="165" fontId="0" fillId="0" borderId="7" xfId="0" applyNumberFormat="1" applyFont="1" applyBorder="1"/>
    <xf numFmtId="9" fontId="4" fillId="0" borderId="0" xfId="0" applyNumberFormat="1" applyFont="1"/>
    <xf numFmtId="0" fontId="2" fillId="14" borderId="3" xfId="0" applyFont="1" applyFill="1" applyBorder="1"/>
    <xf numFmtId="0" fontId="5" fillId="14" borderId="4" xfId="0" applyFont="1" applyFill="1" applyBorder="1"/>
    <xf numFmtId="0" fontId="2" fillId="14" borderId="4" xfId="0" applyFont="1" applyFill="1" applyBorder="1" applyAlignment="1">
      <alignment horizontal="center"/>
    </xf>
    <xf numFmtId="0" fontId="2" fillId="14" borderId="5" xfId="0" applyFont="1" applyFill="1" applyBorder="1" applyAlignment="1">
      <alignment horizontal="center"/>
    </xf>
    <xf numFmtId="0" fontId="5" fillId="7" borderId="15" xfId="0" applyFont="1" applyFill="1" applyBorder="1"/>
    <xf numFmtId="9" fontId="4" fillId="13" borderId="16" xfId="0" applyNumberFormat="1" applyFont="1" applyFill="1" applyBorder="1" applyAlignment="1">
      <alignment horizontal="center"/>
    </xf>
    <xf numFmtId="165" fontId="5" fillId="7" borderId="16" xfId="0" applyNumberFormat="1" applyFont="1" applyFill="1" applyBorder="1"/>
    <xf numFmtId="165" fontId="5" fillId="7" borderId="17" xfId="0" applyNumberFormat="1" applyFont="1" applyFill="1" applyBorder="1"/>
    <xf numFmtId="0" fontId="0" fillId="5" borderId="6" xfId="0" applyFill="1" applyBorder="1"/>
    <xf numFmtId="0" fontId="0" fillId="5" borderId="0" xfId="0" applyFill="1" applyBorder="1"/>
    <xf numFmtId="165" fontId="0" fillId="5" borderId="0" xfId="1" applyNumberFormat="1" applyFont="1" applyFill="1" applyBorder="1"/>
    <xf numFmtId="0" fontId="0" fillId="5" borderId="14" xfId="0" applyFill="1" applyBorder="1"/>
    <xf numFmtId="0" fontId="0" fillId="5" borderId="1" xfId="0" applyFill="1" applyBorder="1"/>
    <xf numFmtId="165" fontId="0" fillId="5" borderId="1" xfId="1" applyNumberFormat="1" applyFont="1" applyFill="1" applyBorder="1"/>
    <xf numFmtId="165" fontId="3" fillId="5" borderId="0" xfId="1" applyNumberFormat="1" applyFont="1" applyFill="1" applyBorder="1"/>
    <xf numFmtId="165" fontId="3" fillId="5" borderId="1" xfId="1" applyNumberFormat="1" applyFont="1" applyFill="1" applyBorder="1"/>
    <xf numFmtId="9" fontId="4" fillId="10" borderId="2" xfId="0" applyNumberFormat="1" applyFont="1" applyFill="1" applyBorder="1" applyAlignment="1">
      <alignment horizontal="center"/>
    </xf>
    <xf numFmtId="165" fontId="1" fillId="10" borderId="18" xfId="1" applyNumberFormat="1" applyFont="1" applyFill="1" applyBorder="1" applyAlignment="1">
      <alignment horizontal="center"/>
    </xf>
    <xf numFmtId="9" fontId="1" fillId="10" borderId="19" xfId="2" applyFont="1" applyFill="1" applyBorder="1" applyAlignment="1">
      <alignment horizontal="center"/>
    </xf>
    <xf numFmtId="165" fontId="1" fillId="10" borderId="20" xfId="1" applyNumberFormat="1" applyFont="1" applyFill="1" applyBorder="1" applyAlignment="1">
      <alignment horizontal="center"/>
    </xf>
    <xf numFmtId="10" fontId="4" fillId="0" borderId="0" xfId="0" applyNumberFormat="1" applyFont="1"/>
    <xf numFmtId="0" fontId="4" fillId="13" borderId="6" xfId="0" applyFont="1" applyFill="1" applyBorder="1"/>
    <xf numFmtId="0" fontId="4" fillId="13" borderId="0" xfId="0" applyFont="1" applyFill="1" applyBorder="1"/>
    <xf numFmtId="165" fontId="4" fillId="13" borderId="0" xfId="1" applyNumberFormat="1" applyFont="1" applyFill="1" applyBorder="1"/>
    <xf numFmtId="0" fontId="0" fillId="13" borderId="6" xfId="0" applyFill="1" applyBorder="1"/>
    <xf numFmtId="0" fontId="0" fillId="13" borderId="0" xfId="0" applyFill="1" applyBorder="1"/>
    <xf numFmtId="165" fontId="0" fillId="13" borderId="0" xfId="1" applyNumberFormat="1" applyFont="1" applyFill="1" applyBorder="1" applyAlignment="1">
      <alignment horizontal="center"/>
    </xf>
    <xf numFmtId="165" fontId="0" fillId="13" borderId="0" xfId="1" applyNumberFormat="1" applyFont="1" applyFill="1" applyBorder="1"/>
    <xf numFmtId="165" fontId="0" fillId="13" borderId="7" xfId="1" applyNumberFormat="1" applyFont="1" applyFill="1" applyBorder="1"/>
    <xf numFmtId="165" fontId="0" fillId="13" borderId="0" xfId="0" applyNumberFormat="1" applyFill="1" applyBorder="1"/>
    <xf numFmtId="165" fontId="0" fillId="13" borderId="7" xfId="0" applyNumberFormat="1" applyFill="1" applyBorder="1"/>
    <xf numFmtId="9" fontId="4" fillId="0" borderId="0" xfId="2" applyFont="1" applyBorder="1"/>
    <xf numFmtId="3" fontId="4" fillId="0" borderId="0" xfId="0" applyNumberFormat="1" applyFont="1"/>
    <xf numFmtId="9" fontId="4" fillId="0" borderId="12" xfId="2" applyFont="1" applyBorder="1"/>
    <xf numFmtId="0" fontId="9" fillId="0" borderId="0" xfId="1" applyNumberFormat="1" applyFont="1" applyBorder="1"/>
    <xf numFmtId="0" fontId="0" fillId="13" borderId="0" xfId="0" applyFill="1" applyBorder="1" applyAlignment="1">
      <alignment horizontal="center"/>
    </xf>
    <xf numFmtId="3" fontId="0" fillId="13" borderId="0" xfId="0" applyNumberFormat="1" applyFill="1" applyBorder="1"/>
    <xf numFmtId="167" fontId="0" fillId="13" borderId="0" xfId="0" applyNumberFormat="1" applyFill="1" applyBorder="1"/>
    <xf numFmtId="0" fontId="0" fillId="13" borderId="0" xfId="0" applyFill="1"/>
    <xf numFmtId="165" fontId="0" fillId="13" borderId="0" xfId="1" applyNumberFormat="1" applyFont="1" applyFill="1"/>
    <xf numFmtId="0" fontId="8" fillId="0" borderId="0" xfId="0" applyFont="1" applyAlignment="1">
      <alignment horizontal="right"/>
    </xf>
    <xf numFmtId="0" fontId="0" fillId="13" borderId="0" xfId="0" applyFill="1" applyAlignment="1">
      <alignment horizontal="center"/>
    </xf>
    <xf numFmtId="165" fontId="9" fillId="0" borderId="0" xfId="1" applyNumberFormat="1" applyFont="1" applyBorder="1"/>
    <xf numFmtId="9" fontId="4" fillId="13" borderId="0" xfId="2" applyFont="1" applyFill="1" applyBorder="1"/>
    <xf numFmtId="9" fontId="9" fillId="13" borderId="9" xfId="0" applyNumberFormat="1" applyFont="1" applyFill="1" applyBorder="1" applyAlignment="1">
      <alignment horizontal="center"/>
    </xf>
    <xf numFmtId="9" fontId="4" fillId="13" borderId="12" xfId="2" applyFont="1" applyFill="1" applyBorder="1"/>
    <xf numFmtId="165" fontId="4" fillId="0" borderId="0" xfId="1" applyNumberFormat="1" applyFont="1"/>
    <xf numFmtId="165" fontId="0" fillId="13" borderId="0" xfId="0" applyNumberFormat="1" applyFill="1"/>
    <xf numFmtId="165" fontId="1" fillId="13" borderId="0" xfId="1" applyNumberFormat="1" applyFont="1" applyFill="1" applyBorder="1"/>
    <xf numFmtId="165" fontId="1" fillId="13" borderId="9" xfId="0" applyNumberFormat="1" applyFont="1" applyFill="1" applyBorder="1"/>
    <xf numFmtId="0" fontId="10" fillId="0" borderId="0" xfId="0" applyFont="1"/>
    <xf numFmtId="0" fontId="12" fillId="12" borderId="0" xfId="0" applyFont="1" applyFill="1"/>
    <xf numFmtId="0" fontId="11" fillId="10" borderId="0" xfId="0" applyFont="1" applyFill="1"/>
    <xf numFmtId="0" fontId="10" fillId="10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458929</xdr:colOff>
      <xdr:row>26</xdr:row>
      <xdr:rowOff>155862</xdr:rowOff>
    </xdr:from>
    <xdr:to>
      <xdr:col>7</xdr:col>
      <xdr:colOff>199156</xdr:colOff>
      <xdr:row>28</xdr:row>
      <xdr:rowOff>112568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B85C4F51-197F-B44D-C9E3-8EF2E8A1082D}"/>
            </a:ext>
          </a:extLst>
        </xdr:cNvPr>
        <xdr:cNvSpPr/>
      </xdr:nvSpPr>
      <xdr:spPr>
        <a:xfrm>
          <a:off x="3654134" y="5178135"/>
          <a:ext cx="502227" cy="337706"/>
        </a:xfrm>
        <a:prstGeom prst="rightArrow">
          <a:avLst/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6</xdr:col>
      <xdr:colOff>554183</xdr:colOff>
      <xdr:row>45</xdr:row>
      <xdr:rowOff>8658</xdr:rowOff>
    </xdr:from>
    <xdr:to>
      <xdr:col>8</xdr:col>
      <xdr:colOff>744684</xdr:colOff>
      <xdr:row>54</xdr:row>
      <xdr:rowOff>164522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2CA1E49-0D01-4935-AFE1-C3DAB9B7B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9388" y="8693726"/>
          <a:ext cx="1749137" cy="1749137"/>
        </a:xfrm>
        <a:prstGeom prst="rect">
          <a:avLst/>
        </a:prstGeom>
      </xdr:spPr>
    </xdr:pic>
    <xdr:clientData/>
  </xdr:twoCellAnchor>
  <xdr:oneCellAnchor>
    <xdr:from>
      <xdr:col>6</xdr:col>
      <xdr:colOff>389661</xdr:colOff>
      <xdr:row>91</xdr:row>
      <xdr:rowOff>199157</xdr:rowOff>
    </xdr:from>
    <xdr:ext cx="1749137" cy="1749137"/>
    <xdr:pic>
      <xdr:nvPicPr>
        <xdr:cNvPr id="9" name="Imagen 8">
          <a:extLst>
            <a:ext uri="{FF2B5EF4-FFF2-40B4-BE49-F238E27FC236}">
              <a16:creationId xmlns:a16="http://schemas.microsoft.com/office/drawing/2014/main" id="{E92495AF-9F1D-42ED-A840-AE4012818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4866" y="17023771"/>
          <a:ext cx="1749137" cy="174913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3DE95-83E2-416F-8D4A-05A99BF60615}">
  <dimension ref="A1:Z131"/>
  <sheetViews>
    <sheetView zoomScale="96" zoomScaleNormal="96" workbookViewId="0"/>
  </sheetViews>
  <sheetFormatPr baseColWidth="10" defaultRowHeight="15" x14ac:dyDescent="0.25"/>
  <cols>
    <col min="1" max="1" width="4.7109375" customWidth="1"/>
    <col min="5" max="5" width="6.42578125" customWidth="1"/>
    <col min="6" max="6" width="2.42578125" customWidth="1"/>
    <col min="8" max="8" width="12" customWidth="1"/>
    <col min="9" max="9" width="11.42578125" style="5"/>
    <col min="10" max="10" width="7.28515625" style="5" customWidth="1"/>
    <col min="11" max="11" width="0.85546875" customWidth="1"/>
    <col min="12" max="12" width="14.28515625" customWidth="1"/>
    <col min="14" max="14" width="13.140625" bestFit="1" customWidth="1"/>
    <col min="19" max="19" width="2.28515625" customWidth="1"/>
    <col min="20" max="20" width="2.140625" customWidth="1"/>
    <col min="21" max="21" width="3" bestFit="1" customWidth="1"/>
    <col min="24" max="24" width="8" bestFit="1" customWidth="1"/>
    <col min="25" max="25" width="10.5703125" bestFit="1" customWidth="1"/>
  </cols>
  <sheetData>
    <row r="1" spans="1:18" x14ac:dyDescent="0.25">
      <c r="A1" s="3">
        <v>1</v>
      </c>
      <c r="B1" s="1" t="s">
        <v>0</v>
      </c>
      <c r="C1" s="2"/>
      <c r="D1" s="2"/>
      <c r="E1" s="2"/>
      <c r="G1" s="63" t="s">
        <v>0</v>
      </c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</row>
    <row r="2" spans="1:18" ht="15.75" thickBot="1" x14ac:dyDescent="0.3">
      <c r="A2" s="3">
        <f>+A1+1</f>
        <v>2</v>
      </c>
      <c r="B2" s="1" t="s">
        <v>1</v>
      </c>
      <c r="C2" s="2"/>
      <c r="D2" s="2"/>
      <c r="E2" s="2"/>
      <c r="G2" s="15"/>
      <c r="H2" s="4"/>
      <c r="I2" s="6"/>
      <c r="J2" s="6"/>
      <c r="K2" s="4"/>
      <c r="L2" s="4"/>
      <c r="M2" s="4"/>
      <c r="N2" s="4"/>
      <c r="O2" s="4"/>
      <c r="P2" s="4"/>
      <c r="Q2" s="4"/>
      <c r="R2" s="23"/>
    </row>
    <row r="3" spans="1:18" x14ac:dyDescent="0.25">
      <c r="A3" s="3">
        <f t="shared" ref="A3:A12" si="0">+A2+1</f>
        <v>3</v>
      </c>
      <c r="B3" s="1" t="s">
        <v>2</v>
      </c>
      <c r="C3" s="2"/>
      <c r="D3" s="2"/>
      <c r="E3" s="2"/>
      <c r="G3" s="66"/>
      <c r="H3" s="8"/>
      <c r="I3" s="9" t="s">
        <v>20</v>
      </c>
      <c r="J3" s="9" t="s">
        <v>21</v>
      </c>
      <c r="K3" s="4"/>
      <c r="L3" s="82" t="s">
        <v>17</v>
      </c>
      <c r="M3" s="83"/>
      <c r="N3" s="84" t="s">
        <v>12</v>
      </c>
      <c r="O3" s="84" t="s">
        <v>13</v>
      </c>
      <c r="P3" s="84" t="s">
        <v>14</v>
      </c>
      <c r="Q3" s="84" t="s">
        <v>15</v>
      </c>
      <c r="R3" s="85" t="s">
        <v>16</v>
      </c>
    </row>
    <row r="4" spans="1:18" x14ac:dyDescent="0.25">
      <c r="A4" s="3">
        <f t="shared" si="0"/>
        <v>4</v>
      </c>
      <c r="B4" s="1" t="s">
        <v>3</v>
      </c>
      <c r="C4" s="2"/>
      <c r="D4" s="2"/>
      <c r="E4" s="2"/>
      <c r="G4" s="90" t="s">
        <v>18</v>
      </c>
      <c r="H4" s="91"/>
      <c r="I4" s="92">
        <v>10000</v>
      </c>
      <c r="J4" s="92"/>
      <c r="K4" s="4"/>
      <c r="L4" s="69" t="s">
        <v>50</v>
      </c>
      <c r="M4" s="70"/>
      <c r="N4" s="71">
        <f ca="1">RANDBETWEEN(300,400)*1000</f>
        <v>321000</v>
      </c>
      <c r="O4" s="71">
        <f t="shared" ref="O4:R4" ca="1" si="1">RANDBETWEEN(300,400)*1000</f>
        <v>352000</v>
      </c>
      <c r="P4" s="71">
        <f t="shared" ca="1" si="1"/>
        <v>381000</v>
      </c>
      <c r="Q4" s="71">
        <f t="shared" ca="1" si="1"/>
        <v>334000</v>
      </c>
      <c r="R4" s="72">
        <f t="shared" ca="1" si="1"/>
        <v>368000</v>
      </c>
    </row>
    <row r="5" spans="1:18" x14ac:dyDescent="0.25">
      <c r="A5" s="3">
        <f t="shared" si="0"/>
        <v>5</v>
      </c>
      <c r="B5" s="1" t="s">
        <v>4</v>
      </c>
      <c r="C5" s="2"/>
      <c r="D5" s="2"/>
      <c r="E5" s="2"/>
      <c r="G5" s="93" t="s">
        <v>19</v>
      </c>
      <c r="H5" s="94"/>
      <c r="I5" s="95"/>
      <c r="J5" s="95">
        <f>+I4</f>
        <v>10000</v>
      </c>
      <c r="K5" s="4"/>
      <c r="L5" s="69" t="s">
        <v>19</v>
      </c>
      <c r="M5" s="70"/>
      <c r="N5" s="77">
        <f>+J5</f>
        <v>10000</v>
      </c>
      <c r="O5" s="77">
        <f>+N5+J7</f>
        <v>22000</v>
      </c>
      <c r="P5" s="77">
        <f>+O5+J9</f>
        <v>30000</v>
      </c>
      <c r="Q5" s="77">
        <f>+P5+-I11</f>
        <v>27000</v>
      </c>
      <c r="R5" s="78">
        <f>+Q5+J13</f>
        <v>32000</v>
      </c>
    </row>
    <row r="6" spans="1:18" x14ac:dyDescent="0.25">
      <c r="A6" s="3">
        <f t="shared" si="0"/>
        <v>6</v>
      </c>
      <c r="B6" s="1" t="s">
        <v>5</v>
      </c>
      <c r="C6" s="2"/>
      <c r="D6" s="2"/>
      <c r="E6" s="2"/>
      <c r="G6" s="90" t="s">
        <v>18</v>
      </c>
      <c r="H6" s="91"/>
      <c r="I6" s="92">
        <v>12000</v>
      </c>
      <c r="J6" s="92"/>
      <c r="K6" s="4"/>
      <c r="L6" s="19" t="s">
        <v>23</v>
      </c>
      <c r="M6" s="20"/>
      <c r="N6" s="21">
        <f ca="1">+N4-N5</f>
        <v>311000</v>
      </c>
      <c r="O6" s="21">
        <f t="shared" ref="O6:R6" ca="1" si="2">+O4-O5</f>
        <v>330000</v>
      </c>
      <c r="P6" s="21">
        <f t="shared" ca="1" si="2"/>
        <v>351000</v>
      </c>
      <c r="Q6" s="21">
        <f t="shared" ca="1" si="2"/>
        <v>307000</v>
      </c>
      <c r="R6" s="22">
        <f t="shared" ca="1" si="2"/>
        <v>336000</v>
      </c>
    </row>
    <row r="7" spans="1:18" x14ac:dyDescent="0.25">
      <c r="A7" s="3">
        <f t="shared" si="0"/>
        <v>7</v>
      </c>
      <c r="B7" s="1" t="s">
        <v>6</v>
      </c>
      <c r="C7" s="2"/>
      <c r="D7" s="2"/>
      <c r="E7" s="2"/>
      <c r="G7" s="93" t="s">
        <v>19</v>
      </c>
      <c r="H7" s="94"/>
      <c r="I7" s="95"/>
      <c r="J7" s="95">
        <f>+I6</f>
        <v>12000</v>
      </c>
      <c r="K7" s="4"/>
      <c r="L7" s="15"/>
      <c r="M7" s="4"/>
      <c r="N7" s="4"/>
      <c r="O7" s="4"/>
      <c r="P7" s="4"/>
      <c r="Q7" s="4"/>
      <c r="R7" s="23"/>
    </row>
    <row r="8" spans="1:18" x14ac:dyDescent="0.25">
      <c r="A8" s="3">
        <f t="shared" si="0"/>
        <v>8</v>
      </c>
      <c r="B8" s="1" t="s">
        <v>7</v>
      </c>
      <c r="C8" s="2"/>
      <c r="D8" s="2"/>
      <c r="E8" s="2"/>
      <c r="G8" s="90" t="s">
        <v>18</v>
      </c>
      <c r="H8" s="91"/>
      <c r="I8" s="92">
        <v>8000</v>
      </c>
      <c r="J8" s="92"/>
      <c r="K8" s="4"/>
      <c r="L8" s="24" t="s">
        <v>24</v>
      </c>
      <c r="M8" s="25"/>
      <c r="N8" s="26">
        <f ca="1">+N4</f>
        <v>321000</v>
      </c>
      <c r="O8" s="26">
        <f t="shared" ref="O8:R8" ca="1" si="3">+O4</f>
        <v>352000</v>
      </c>
      <c r="P8" s="26">
        <f t="shared" ca="1" si="3"/>
        <v>381000</v>
      </c>
      <c r="Q8" s="26">
        <f t="shared" ca="1" si="3"/>
        <v>334000</v>
      </c>
      <c r="R8" s="27">
        <f t="shared" ca="1" si="3"/>
        <v>368000</v>
      </c>
    </row>
    <row r="9" spans="1:18" x14ac:dyDescent="0.25">
      <c r="A9" s="3">
        <f t="shared" si="0"/>
        <v>9</v>
      </c>
      <c r="B9" s="1" t="s">
        <v>8</v>
      </c>
      <c r="C9" s="2"/>
      <c r="D9" s="2"/>
      <c r="E9" s="2"/>
      <c r="G9" s="93" t="s">
        <v>19</v>
      </c>
      <c r="H9" s="94"/>
      <c r="I9" s="95"/>
      <c r="J9" s="95">
        <f>+I8</f>
        <v>8000</v>
      </c>
      <c r="K9" s="4"/>
      <c r="L9" s="15"/>
      <c r="M9" s="4"/>
      <c r="N9" s="4"/>
      <c r="O9" s="4"/>
      <c r="P9" s="4"/>
      <c r="Q9" s="4"/>
      <c r="R9" s="23"/>
    </row>
    <row r="10" spans="1:18" ht="15.75" thickBot="1" x14ac:dyDescent="0.3">
      <c r="A10" s="3">
        <f t="shared" si="0"/>
        <v>10</v>
      </c>
      <c r="B10" s="1" t="s">
        <v>9</v>
      </c>
      <c r="C10" s="2"/>
      <c r="D10" s="2"/>
      <c r="E10" s="2"/>
      <c r="G10" s="90" t="s">
        <v>18</v>
      </c>
      <c r="H10" s="91"/>
      <c r="I10" s="96"/>
      <c r="J10" s="96">
        <v>3000</v>
      </c>
      <c r="K10" s="4"/>
      <c r="L10" s="28" t="s">
        <v>25</v>
      </c>
      <c r="M10" s="29"/>
      <c r="N10" s="30">
        <f ca="1">+N8-N6</f>
        <v>10000</v>
      </c>
      <c r="O10" s="30">
        <f t="shared" ref="O10:R10" ca="1" si="4">+O8-O6</f>
        <v>22000</v>
      </c>
      <c r="P10" s="30">
        <f t="shared" ca="1" si="4"/>
        <v>30000</v>
      </c>
      <c r="Q10" s="30">
        <f t="shared" ca="1" si="4"/>
        <v>27000</v>
      </c>
      <c r="R10" s="31">
        <f t="shared" ca="1" si="4"/>
        <v>32000</v>
      </c>
    </row>
    <row r="11" spans="1:18" ht="15.75" thickBot="1" x14ac:dyDescent="0.3">
      <c r="A11" s="3">
        <f t="shared" si="0"/>
        <v>11</v>
      </c>
      <c r="B11" s="1" t="s">
        <v>10</v>
      </c>
      <c r="C11" s="2"/>
      <c r="D11" s="2"/>
      <c r="E11" s="2"/>
      <c r="G11" s="93" t="s">
        <v>19</v>
      </c>
      <c r="H11" s="94"/>
      <c r="I11" s="97">
        <f>+J10</f>
        <v>3000</v>
      </c>
      <c r="J11" s="97"/>
      <c r="K11" s="4"/>
      <c r="L11" s="86" t="s">
        <v>26</v>
      </c>
      <c r="M11" s="87">
        <v>0.3</v>
      </c>
      <c r="N11" s="88">
        <f ca="1">+$M$11*N10</f>
        <v>3000</v>
      </c>
      <c r="O11" s="88">
        <f ca="1">+$M$11*O10</f>
        <v>6600</v>
      </c>
      <c r="P11" s="88">
        <f ca="1">+$M$11*P10</f>
        <v>9000</v>
      </c>
      <c r="Q11" s="88">
        <f ca="1">+$M$11*Q10</f>
        <v>8100</v>
      </c>
      <c r="R11" s="89">
        <f ca="1">+$M$11*R10</f>
        <v>9600</v>
      </c>
    </row>
    <row r="12" spans="1:18" x14ac:dyDescent="0.25">
      <c r="A12" s="3">
        <f t="shared" si="0"/>
        <v>12</v>
      </c>
      <c r="B12" s="1" t="s">
        <v>11</v>
      </c>
      <c r="C12" s="2"/>
      <c r="D12" s="2"/>
      <c r="E12" s="2"/>
      <c r="G12" s="90" t="s">
        <v>18</v>
      </c>
      <c r="H12" s="91"/>
      <c r="I12" s="92">
        <v>5000</v>
      </c>
      <c r="J12" s="92"/>
      <c r="K12" s="4"/>
      <c r="L12" s="4"/>
      <c r="M12" s="4"/>
      <c r="N12" s="17">
        <f>+N30</f>
        <v>3000</v>
      </c>
      <c r="O12" s="17">
        <f>+N12+O30</f>
        <v>6600</v>
      </c>
      <c r="P12" s="17">
        <f>+O12+P30</f>
        <v>9000</v>
      </c>
      <c r="Q12" s="17">
        <f>+P12+Q30</f>
        <v>8100</v>
      </c>
      <c r="R12" s="18">
        <f>+Q12+R30</f>
        <v>9600</v>
      </c>
    </row>
    <row r="13" spans="1:18" ht="15.75" thickBot="1" x14ac:dyDescent="0.3">
      <c r="A13" s="3">
        <f t="shared" ref="A13" si="5">+A12+1</f>
        <v>13</v>
      </c>
      <c r="B13" s="1" t="s">
        <v>52</v>
      </c>
      <c r="C13" s="2"/>
      <c r="D13" s="2"/>
      <c r="E13" s="2"/>
      <c r="G13" s="93" t="s">
        <v>19</v>
      </c>
      <c r="H13" s="94"/>
      <c r="I13" s="95"/>
      <c r="J13" s="95">
        <f>+I12</f>
        <v>5000</v>
      </c>
      <c r="K13" s="4"/>
      <c r="L13" s="4"/>
      <c r="M13" s="4"/>
      <c r="N13" s="4"/>
      <c r="O13" s="4"/>
      <c r="P13" s="4"/>
      <c r="Q13" s="4"/>
      <c r="R13" s="23"/>
    </row>
    <row r="14" spans="1:18" ht="15.75" thickBot="1" x14ac:dyDescent="0.3">
      <c r="G14" s="15"/>
      <c r="H14" s="4"/>
      <c r="I14" s="6"/>
      <c r="J14" s="6"/>
      <c r="K14" s="4"/>
      <c r="L14" s="73" t="s">
        <v>32</v>
      </c>
      <c r="M14" s="74"/>
      <c r="N14" s="75" t="s">
        <v>12</v>
      </c>
      <c r="O14" s="75" t="s">
        <v>13</v>
      </c>
      <c r="P14" s="75" t="s">
        <v>14</v>
      </c>
      <c r="Q14" s="75" t="s">
        <v>15</v>
      </c>
      <c r="R14" s="76" t="s">
        <v>16</v>
      </c>
    </row>
    <row r="15" spans="1:18" ht="15.75" thickBot="1" x14ac:dyDescent="0.3">
      <c r="G15" s="15"/>
      <c r="H15" s="98">
        <v>0.3</v>
      </c>
      <c r="I15" s="6"/>
      <c r="J15" s="6"/>
      <c r="K15" s="4"/>
      <c r="L15" s="41" t="s">
        <v>27</v>
      </c>
      <c r="M15" s="42"/>
      <c r="N15" s="43">
        <f>+N27</f>
        <v>500000</v>
      </c>
      <c r="O15" s="43">
        <f t="shared" ref="O15:R15" si="6">+O27</f>
        <v>500000</v>
      </c>
      <c r="P15" s="43">
        <f t="shared" si="6"/>
        <v>500000</v>
      </c>
      <c r="Q15" s="43">
        <f t="shared" si="6"/>
        <v>500000</v>
      </c>
      <c r="R15" s="44">
        <f t="shared" si="6"/>
        <v>500000</v>
      </c>
    </row>
    <row r="16" spans="1:18" x14ac:dyDescent="0.25">
      <c r="G16" s="15"/>
      <c r="H16" s="4"/>
      <c r="I16" s="6"/>
      <c r="J16" s="6"/>
      <c r="K16" s="4"/>
      <c r="L16" s="36" t="s">
        <v>29</v>
      </c>
      <c r="M16" s="37"/>
      <c r="N16" s="38">
        <f>+I4</f>
        <v>10000</v>
      </c>
      <c r="O16" s="38">
        <f>+I6</f>
        <v>12000</v>
      </c>
      <c r="P16" s="38">
        <f>+I8</f>
        <v>8000</v>
      </c>
      <c r="Q16" s="38"/>
      <c r="R16" s="39">
        <f>+J13</f>
        <v>5000</v>
      </c>
    </row>
    <row r="17" spans="7:19" x14ac:dyDescent="0.25">
      <c r="G17" s="15"/>
      <c r="H17" s="4"/>
      <c r="I17" s="6"/>
      <c r="J17" s="6"/>
      <c r="K17" s="4"/>
      <c r="L17" s="36" t="s">
        <v>28</v>
      </c>
      <c r="M17" s="37"/>
      <c r="N17" s="37"/>
      <c r="O17" s="37"/>
      <c r="P17" s="37"/>
      <c r="Q17" s="38">
        <f>-J10</f>
        <v>-3000</v>
      </c>
      <c r="R17" s="40"/>
    </row>
    <row r="18" spans="7:19" x14ac:dyDescent="0.25">
      <c r="G18" s="15"/>
      <c r="H18" s="4"/>
      <c r="I18" s="6"/>
      <c r="J18" s="6"/>
      <c r="K18" s="4"/>
      <c r="L18" s="41" t="s">
        <v>30</v>
      </c>
      <c r="M18" s="42"/>
      <c r="N18" s="43">
        <f>SUM(N15:N17)</f>
        <v>510000</v>
      </c>
      <c r="O18" s="43">
        <f t="shared" ref="O18:R18" si="7">SUM(O15:O17)</f>
        <v>512000</v>
      </c>
      <c r="P18" s="43">
        <f t="shared" si="7"/>
        <v>508000</v>
      </c>
      <c r="Q18" s="43">
        <f t="shared" si="7"/>
        <v>497000</v>
      </c>
      <c r="R18" s="44">
        <f t="shared" si="7"/>
        <v>505000</v>
      </c>
    </row>
    <row r="19" spans="7:19" ht="15.75" thickBot="1" x14ac:dyDescent="0.3">
      <c r="G19" s="15"/>
      <c r="H19" s="4"/>
      <c r="I19" s="6"/>
      <c r="J19" s="6"/>
      <c r="K19" s="4"/>
      <c r="L19" s="32" t="s">
        <v>31</v>
      </c>
      <c r="M19" s="33"/>
      <c r="N19" s="34">
        <f>-$H$15*N18</f>
        <v>-153000</v>
      </c>
      <c r="O19" s="34">
        <f t="shared" ref="O19:R19" si="8">-$H$15*O18</f>
        <v>-153600</v>
      </c>
      <c r="P19" s="34">
        <f t="shared" si="8"/>
        <v>-152400</v>
      </c>
      <c r="Q19" s="34">
        <f t="shared" si="8"/>
        <v>-149100</v>
      </c>
      <c r="R19" s="34">
        <f t="shared" si="8"/>
        <v>-151500</v>
      </c>
    </row>
    <row r="20" spans="7:19" ht="15.75" thickBot="1" x14ac:dyDescent="0.3">
      <c r="G20" s="15"/>
      <c r="H20" s="4"/>
      <c r="I20" s="6"/>
      <c r="J20" s="6"/>
      <c r="K20" s="4"/>
      <c r="L20" s="4"/>
      <c r="M20" s="4"/>
      <c r="N20" s="4"/>
      <c r="O20" s="4"/>
      <c r="P20" s="4"/>
      <c r="Q20" s="4"/>
      <c r="R20" s="23"/>
    </row>
    <row r="21" spans="7:19" x14ac:dyDescent="0.25">
      <c r="G21" s="15"/>
      <c r="H21" s="4"/>
      <c r="I21" s="6"/>
      <c r="J21" s="6"/>
      <c r="K21" s="4"/>
      <c r="L21" s="48" t="s">
        <v>41</v>
      </c>
      <c r="M21" s="49"/>
      <c r="N21" s="49"/>
      <c r="O21" s="49"/>
      <c r="P21" s="49"/>
      <c r="Q21" s="49"/>
      <c r="R21" s="50"/>
    </row>
    <row r="22" spans="7:19" x14ac:dyDescent="0.25">
      <c r="G22" s="15"/>
      <c r="H22" s="4"/>
      <c r="I22" s="6"/>
      <c r="J22" s="6"/>
      <c r="K22" s="4"/>
      <c r="L22" s="51"/>
      <c r="M22" s="52"/>
      <c r="N22" s="53" t="s">
        <v>12</v>
      </c>
      <c r="O22" s="53" t="s">
        <v>13</v>
      </c>
      <c r="P22" s="53" t="s">
        <v>14</v>
      </c>
      <c r="Q22" s="53" t="s">
        <v>15</v>
      </c>
      <c r="R22" s="54" t="s">
        <v>16</v>
      </c>
    </row>
    <row r="23" spans="7:19" x14ac:dyDescent="0.25">
      <c r="G23" s="15"/>
      <c r="H23" s="4"/>
      <c r="I23" s="6"/>
      <c r="J23" s="6"/>
      <c r="K23" s="4"/>
      <c r="L23" s="45" t="s">
        <v>33</v>
      </c>
      <c r="M23" s="4"/>
      <c r="N23" s="4"/>
      <c r="O23" s="4"/>
      <c r="P23" s="4"/>
      <c r="Q23" s="4"/>
      <c r="R23" s="23"/>
    </row>
    <row r="24" spans="7:19" ht="15.75" thickBot="1" x14ac:dyDescent="0.3">
      <c r="G24" s="15"/>
      <c r="H24" s="4"/>
      <c r="I24" s="6"/>
      <c r="J24" s="6"/>
      <c r="K24" s="4"/>
      <c r="L24" s="45" t="s">
        <v>34</v>
      </c>
      <c r="M24" s="4"/>
      <c r="N24" s="4"/>
      <c r="O24" s="4"/>
      <c r="P24" s="4"/>
      <c r="Q24" s="4"/>
      <c r="R24" s="23"/>
    </row>
    <row r="25" spans="7:19" x14ac:dyDescent="0.25">
      <c r="G25" s="15"/>
      <c r="H25" s="4"/>
      <c r="I25" s="99">
        <v>500000</v>
      </c>
      <c r="J25" s="6"/>
      <c r="K25" s="4"/>
      <c r="L25" s="45" t="s">
        <v>35</v>
      </c>
      <c r="M25" s="4"/>
      <c r="N25" s="4"/>
      <c r="O25" s="4"/>
      <c r="P25" s="6"/>
      <c r="Q25" s="4"/>
      <c r="R25" s="23"/>
    </row>
    <row r="26" spans="7:19" x14ac:dyDescent="0.25">
      <c r="G26" s="15"/>
      <c r="H26" s="4"/>
      <c r="I26" s="100">
        <v>0.7</v>
      </c>
      <c r="J26" s="6"/>
      <c r="K26" s="4"/>
      <c r="L26" s="45" t="s">
        <v>35</v>
      </c>
      <c r="M26" s="4"/>
      <c r="N26" s="4"/>
      <c r="O26" s="4"/>
      <c r="P26" s="4"/>
      <c r="Q26" s="4"/>
      <c r="R26" s="23"/>
    </row>
    <row r="27" spans="7:19" ht="15.75" thickBot="1" x14ac:dyDescent="0.3">
      <c r="G27" s="15"/>
      <c r="H27" s="4"/>
      <c r="I27" s="101">
        <f>+I25*I26</f>
        <v>350000</v>
      </c>
      <c r="J27" s="6"/>
      <c r="K27" s="4"/>
      <c r="L27" s="59" t="s">
        <v>36</v>
      </c>
      <c r="M27" s="60"/>
      <c r="N27" s="61">
        <v>500000</v>
      </c>
      <c r="O27" s="61">
        <v>500000</v>
      </c>
      <c r="P27" s="61">
        <v>500000</v>
      </c>
      <c r="Q27" s="61">
        <v>500000</v>
      </c>
      <c r="R27" s="62">
        <v>500000</v>
      </c>
      <c r="S27" s="81">
        <v>1</v>
      </c>
    </row>
    <row r="28" spans="7:19" x14ac:dyDescent="0.25">
      <c r="G28" s="15"/>
      <c r="H28" s="4"/>
      <c r="I28" s="6"/>
      <c r="J28" s="6"/>
      <c r="K28" s="4"/>
      <c r="L28" s="45" t="s">
        <v>37</v>
      </c>
      <c r="M28" s="4"/>
      <c r="N28" s="4"/>
      <c r="O28" s="4"/>
      <c r="P28" s="4"/>
      <c r="Q28" s="4"/>
      <c r="R28" s="23"/>
    </row>
    <row r="29" spans="7:19" x14ac:dyDescent="0.25">
      <c r="G29" s="15"/>
      <c r="H29" s="4"/>
      <c r="I29" s="6"/>
      <c r="J29" s="6"/>
      <c r="K29" s="4"/>
      <c r="L29" s="15"/>
      <c r="M29" s="46" t="s">
        <v>38</v>
      </c>
      <c r="N29" s="79">
        <f>+N19</f>
        <v>-153000</v>
      </c>
      <c r="O29" s="79">
        <f>+O19</f>
        <v>-153600</v>
      </c>
      <c r="P29" s="79">
        <f>+P19</f>
        <v>-152400</v>
      </c>
      <c r="Q29" s="79">
        <f>+Q19</f>
        <v>-149100</v>
      </c>
      <c r="R29" s="80">
        <f>+R19</f>
        <v>-151500</v>
      </c>
      <c r="S29" s="81">
        <v>0.3</v>
      </c>
    </row>
    <row r="30" spans="7:19" x14ac:dyDescent="0.25">
      <c r="G30" s="15"/>
      <c r="H30" s="4"/>
      <c r="I30" s="6"/>
      <c r="J30" s="6"/>
      <c r="K30" s="4"/>
      <c r="L30" s="15"/>
      <c r="M30" s="46" t="s">
        <v>39</v>
      </c>
      <c r="N30" s="6">
        <v>3000</v>
      </c>
      <c r="O30" s="6">
        <v>3600</v>
      </c>
      <c r="P30" s="6">
        <v>2400</v>
      </c>
      <c r="Q30" s="6">
        <v>-900</v>
      </c>
      <c r="R30" s="16">
        <v>1500</v>
      </c>
    </row>
    <row r="31" spans="7:19" ht="15.75" thickBot="1" x14ac:dyDescent="0.3">
      <c r="G31" s="67"/>
      <c r="H31" s="47"/>
      <c r="I31" s="68"/>
      <c r="J31" s="68"/>
      <c r="K31" s="47"/>
      <c r="L31" s="55" t="s">
        <v>40</v>
      </c>
      <c r="M31" s="56"/>
      <c r="N31" s="57">
        <f>SUM(N27:N30)</f>
        <v>350000</v>
      </c>
      <c r="O31" s="57">
        <f>SUM(O27:O30)</f>
        <v>350000</v>
      </c>
      <c r="P31" s="57">
        <f>SUM(P27:P30)</f>
        <v>350000</v>
      </c>
      <c r="Q31" s="57">
        <f>SUM(Q27:Q30)</f>
        <v>350000</v>
      </c>
      <c r="R31" s="58">
        <f>SUM(R27:R30)</f>
        <v>350000</v>
      </c>
      <c r="S31" s="81">
        <v>0.7</v>
      </c>
    </row>
    <row r="32" spans="7:19" x14ac:dyDescent="0.25">
      <c r="N32" s="102">
        <f>+N31/N27</f>
        <v>0.7</v>
      </c>
      <c r="O32" s="102">
        <f>+O31/O27</f>
        <v>0.7</v>
      </c>
      <c r="P32" s="102">
        <f t="shared" ref="P32:R32" si="9">+P31/P27</f>
        <v>0.7</v>
      </c>
      <c r="Q32" s="102">
        <f t="shared" si="9"/>
        <v>0.7</v>
      </c>
      <c r="R32" s="102">
        <f t="shared" si="9"/>
        <v>0.7</v>
      </c>
    </row>
    <row r="35" spans="7:18" ht="15.75" thickBot="1" x14ac:dyDescent="0.3"/>
    <row r="36" spans="7:18" x14ac:dyDescent="0.25">
      <c r="G36" s="63" t="s">
        <v>1</v>
      </c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5"/>
    </row>
    <row r="37" spans="7:18" ht="15.75" thickBot="1" x14ac:dyDescent="0.3">
      <c r="G37" s="103" t="s">
        <v>44</v>
      </c>
      <c r="H37" s="104"/>
      <c r="I37" s="105"/>
      <c r="J37" s="105">
        <v>900000</v>
      </c>
      <c r="K37" s="4"/>
      <c r="L37" s="4"/>
      <c r="M37" s="4"/>
      <c r="N37" s="4"/>
      <c r="O37" s="4"/>
      <c r="P37" s="4"/>
      <c r="Q37" s="4"/>
      <c r="R37" s="23"/>
    </row>
    <row r="38" spans="7:18" x14ac:dyDescent="0.25">
      <c r="G38" s="66"/>
      <c r="H38" s="8"/>
      <c r="I38" s="9" t="s">
        <v>42</v>
      </c>
      <c r="J38" s="9" t="s">
        <v>43</v>
      </c>
      <c r="K38" s="4"/>
      <c r="L38" s="11" t="s">
        <v>17</v>
      </c>
      <c r="M38" s="12"/>
      <c r="N38" s="13" t="s">
        <v>12</v>
      </c>
      <c r="O38" s="13" t="s">
        <v>13</v>
      </c>
      <c r="P38" s="13" t="s">
        <v>14</v>
      </c>
      <c r="Q38" s="13" t="s">
        <v>15</v>
      </c>
      <c r="R38" s="14" t="s">
        <v>16</v>
      </c>
    </row>
    <row r="39" spans="7:18" x14ac:dyDescent="0.25">
      <c r="G39" s="106" t="s">
        <v>45</v>
      </c>
      <c r="H39" s="107"/>
      <c r="I39" s="108">
        <v>5</v>
      </c>
      <c r="J39" s="108">
        <v>3</v>
      </c>
      <c r="K39" s="4"/>
      <c r="L39" s="106" t="s">
        <v>22</v>
      </c>
      <c r="M39" s="107"/>
      <c r="N39" s="109">
        <f>+J37</f>
        <v>900000</v>
      </c>
      <c r="O39" s="109">
        <f>+N39</f>
        <v>900000</v>
      </c>
      <c r="P39" s="109">
        <f t="shared" ref="P39:Q39" si="10">+O39</f>
        <v>900000</v>
      </c>
      <c r="Q39" s="109">
        <f t="shared" si="10"/>
        <v>900000</v>
      </c>
      <c r="R39" s="110">
        <f>+Q39</f>
        <v>900000</v>
      </c>
    </row>
    <row r="40" spans="7:18" x14ac:dyDescent="0.25">
      <c r="G40" s="106" t="s">
        <v>46</v>
      </c>
      <c r="H40" s="107"/>
      <c r="I40" s="109">
        <f>+J37/I39</f>
        <v>180000</v>
      </c>
      <c r="J40" s="109">
        <f>+J37/J39</f>
        <v>300000</v>
      </c>
      <c r="K40" s="4"/>
      <c r="L40" s="106" t="s">
        <v>47</v>
      </c>
      <c r="M40" s="107"/>
      <c r="N40" s="111">
        <f>+I40</f>
        <v>180000</v>
      </c>
      <c r="O40" s="111">
        <f>+N40+$I$40</f>
        <v>360000</v>
      </c>
      <c r="P40" s="111">
        <f t="shared" ref="P40:R40" si="11">+O40+$I$40</f>
        <v>540000</v>
      </c>
      <c r="Q40" s="111">
        <f t="shared" si="11"/>
        <v>720000</v>
      </c>
      <c r="R40" s="112">
        <f t="shared" si="11"/>
        <v>900000</v>
      </c>
    </row>
    <row r="41" spans="7:18" x14ac:dyDescent="0.25">
      <c r="G41" s="15"/>
      <c r="H41" s="4"/>
      <c r="I41" s="6"/>
      <c r="J41" s="6"/>
      <c r="K41" s="4"/>
      <c r="L41" s="19" t="s">
        <v>23</v>
      </c>
      <c r="M41" s="20"/>
      <c r="N41" s="21">
        <f>+N39-N40</f>
        <v>720000</v>
      </c>
      <c r="O41" s="21">
        <f t="shared" ref="O41" si="12">+O39-O40</f>
        <v>540000</v>
      </c>
      <c r="P41" s="21">
        <f t="shared" ref="P41" si="13">+P39-P40</f>
        <v>360000</v>
      </c>
      <c r="Q41" s="21">
        <f t="shared" ref="Q41" si="14">+Q39-Q40</f>
        <v>180000</v>
      </c>
      <c r="R41" s="22">
        <f t="shared" ref="R41" si="15">+R39-R40</f>
        <v>0</v>
      </c>
    </row>
    <row r="42" spans="7:18" x14ac:dyDescent="0.25">
      <c r="G42" s="15"/>
      <c r="H42" s="4"/>
      <c r="I42" s="6"/>
      <c r="J42" s="6"/>
      <c r="K42" s="4"/>
      <c r="L42" s="106" t="s">
        <v>22</v>
      </c>
      <c r="M42" s="107"/>
      <c r="N42" s="109">
        <f>+N39</f>
        <v>900000</v>
      </c>
      <c r="O42" s="109">
        <f>+N42</f>
        <v>900000</v>
      </c>
      <c r="P42" s="109">
        <f t="shared" ref="P42:Q42" si="16">+O42</f>
        <v>900000</v>
      </c>
      <c r="Q42" s="109">
        <f t="shared" si="16"/>
        <v>900000</v>
      </c>
      <c r="R42" s="110">
        <f>+Q42</f>
        <v>900000</v>
      </c>
    </row>
    <row r="43" spans="7:18" x14ac:dyDescent="0.25">
      <c r="G43" s="15"/>
      <c r="H43" s="4"/>
      <c r="I43" s="6"/>
      <c r="J43" s="6"/>
      <c r="K43" s="4"/>
      <c r="L43" s="106" t="s">
        <v>47</v>
      </c>
      <c r="M43" s="107"/>
      <c r="N43" s="111">
        <f>+J40</f>
        <v>300000</v>
      </c>
      <c r="O43" s="111">
        <f>+N43+J40</f>
        <v>600000</v>
      </c>
      <c r="P43" s="111">
        <f>+O43+J40</f>
        <v>900000</v>
      </c>
      <c r="Q43" s="111">
        <f>+P43</f>
        <v>900000</v>
      </c>
      <c r="R43" s="112">
        <f>+Q43</f>
        <v>900000</v>
      </c>
    </row>
    <row r="44" spans="7:18" x14ac:dyDescent="0.25">
      <c r="G44" s="15"/>
      <c r="H44" s="4"/>
      <c r="I44" s="6"/>
      <c r="J44" s="6"/>
      <c r="K44" s="4"/>
      <c r="L44" s="24" t="s">
        <v>24</v>
      </c>
      <c r="M44" s="25"/>
      <c r="N44" s="26">
        <f t="shared" ref="N44:P44" si="17">+N42-N43</f>
        <v>600000</v>
      </c>
      <c r="O44" s="26">
        <f t="shared" si="17"/>
        <v>300000</v>
      </c>
      <c r="P44" s="26">
        <f t="shared" si="17"/>
        <v>0</v>
      </c>
      <c r="Q44" s="26">
        <f>+Q42-Q43</f>
        <v>0</v>
      </c>
      <c r="R44" s="27">
        <f>+R42-R43</f>
        <v>0</v>
      </c>
    </row>
    <row r="45" spans="7:18" x14ac:dyDescent="0.25">
      <c r="G45" s="15"/>
      <c r="H45" s="4"/>
      <c r="I45" s="6"/>
      <c r="J45" s="6"/>
      <c r="K45" s="4"/>
      <c r="L45" s="15"/>
      <c r="M45" s="4"/>
      <c r="N45" s="4"/>
      <c r="O45" s="4"/>
      <c r="P45" s="4"/>
      <c r="Q45" s="4"/>
      <c r="R45" s="23"/>
    </row>
    <row r="46" spans="7:18" x14ac:dyDescent="0.25">
      <c r="G46" s="15"/>
      <c r="H46" s="4"/>
      <c r="I46" s="7"/>
      <c r="J46" s="7"/>
      <c r="K46" s="4"/>
      <c r="L46" s="28" t="s">
        <v>25</v>
      </c>
      <c r="M46" s="29"/>
      <c r="N46" s="30">
        <f>+N41-N44</f>
        <v>120000</v>
      </c>
      <c r="O46" s="30">
        <f t="shared" ref="O46:R46" si="18">+O41-O44</f>
        <v>240000</v>
      </c>
      <c r="P46" s="30">
        <f t="shared" si="18"/>
        <v>360000</v>
      </c>
      <c r="Q46" s="30">
        <f t="shared" si="18"/>
        <v>180000</v>
      </c>
      <c r="R46" s="31">
        <f t="shared" si="18"/>
        <v>0</v>
      </c>
    </row>
    <row r="47" spans="7:18" ht="15.75" thickBot="1" x14ac:dyDescent="0.3">
      <c r="G47" s="15"/>
      <c r="H47" s="4"/>
      <c r="I47" s="7"/>
      <c r="J47" s="7"/>
      <c r="K47" s="4"/>
      <c r="L47" s="32" t="s">
        <v>51</v>
      </c>
      <c r="M47" s="33">
        <v>0.3</v>
      </c>
      <c r="N47" s="34">
        <f>+$M$11*N46</f>
        <v>36000</v>
      </c>
      <c r="O47" s="34">
        <f t="shared" ref="O47:R47" si="19">+$M$11*O46</f>
        <v>72000</v>
      </c>
      <c r="P47" s="34">
        <f t="shared" si="19"/>
        <v>108000</v>
      </c>
      <c r="Q47" s="34">
        <f t="shared" si="19"/>
        <v>54000</v>
      </c>
      <c r="R47" s="35">
        <f t="shared" si="19"/>
        <v>0</v>
      </c>
    </row>
    <row r="48" spans="7:18" x14ac:dyDescent="0.25">
      <c r="G48" s="15"/>
      <c r="H48" s="4"/>
      <c r="I48" s="6"/>
      <c r="J48" s="6"/>
      <c r="K48" s="4"/>
      <c r="L48" s="4"/>
      <c r="M48" s="4"/>
      <c r="N48" s="17"/>
      <c r="O48" s="17"/>
      <c r="P48" s="17"/>
      <c r="Q48" s="17"/>
      <c r="R48" s="18"/>
    </row>
    <row r="49" spans="7:18" ht="4.5" customHeight="1" thickBot="1" x14ac:dyDescent="0.3">
      <c r="G49" s="15"/>
      <c r="H49" s="4"/>
      <c r="I49" s="6"/>
      <c r="J49" s="6"/>
      <c r="K49" s="4"/>
      <c r="L49" s="4"/>
      <c r="M49" s="4"/>
      <c r="N49" s="4"/>
      <c r="O49" s="4"/>
      <c r="P49" s="4"/>
      <c r="Q49" s="4"/>
      <c r="R49" s="23"/>
    </row>
    <row r="50" spans="7:18" x14ac:dyDescent="0.25">
      <c r="G50" s="15"/>
      <c r="H50" s="4"/>
      <c r="I50" s="6"/>
      <c r="J50" s="6"/>
      <c r="K50" s="4"/>
      <c r="L50" s="11" t="s">
        <v>32</v>
      </c>
      <c r="M50" s="12"/>
      <c r="N50" s="13" t="s">
        <v>12</v>
      </c>
      <c r="O50" s="13" t="s">
        <v>13</v>
      </c>
      <c r="P50" s="13" t="s">
        <v>14</v>
      </c>
      <c r="Q50" s="13" t="s">
        <v>15</v>
      </c>
      <c r="R50" s="14" t="s">
        <v>16</v>
      </c>
    </row>
    <row r="51" spans="7:18" x14ac:dyDescent="0.25">
      <c r="G51" s="15"/>
      <c r="H51" s="4"/>
      <c r="I51" s="6"/>
      <c r="J51" s="6"/>
      <c r="K51" s="4"/>
      <c r="L51" s="41" t="s">
        <v>27</v>
      </c>
      <c r="M51" s="42"/>
      <c r="N51" s="43">
        <f>+N63</f>
        <v>500000</v>
      </c>
      <c r="O51" s="43">
        <f t="shared" ref="O51:R51" si="20">+O63</f>
        <v>500000</v>
      </c>
      <c r="P51" s="43">
        <f t="shared" si="20"/>
        <v>500000</v>
      </c>
      <c r="Q51" s="43">
        <f t="shared" si="20"/>
        <v>500000</v>
      </c>
      <c r="R51" s="44">
        <f t="shared" si="20"/>
        <v>500000</v>
      </c>
    </row>
    <row r="52" spans="7:18" x14ac:dyDescent="0.25">
      <c r="G52" s="15"/>
      <c r="H52" s="4"/>
      <c r="I52" s="6"/>
      <c r="J52" s="6"/>
      <c r="K52" s="4"/>
      <c r="L52" s="36" t="s">
        <v>48</v>
      </c>
      <c r="M52" s="37"/>
      <c r="N52" s="38">
        <f>+I40</f>
        <v>180000</v>
      </c>
      <c r="O52" s="38">
        <f>+N52</f>
        <v>180000</v>
      </c>
      <c r="P52" s="38">
        <f>+O52</f>
        <v>180000</v>
      </c>
      <c r="Q52" s="38">
        <f>+P52</f>
        <v>180000</v>
      </c>
      <c r="R52" s="39">
        <f>+Q52</f>
        <v>180000</v>
      </c>
    </row>
    <row r="53" spans="7:18" x14ac:dyDescent="0.25">
      <c r="G53" s="15"/>
      <c r="H53" s="4"/>
      <c r="I53" s="6"/>
      <c r="J53" s="6"/>
      <c r="K53" s="4"/>
      <c r="L53" s="36" t="s">
        <v>49</v>
      </c>
      <c r="M53" s="37"/>
      <c r="N53" s="38">
        <f>-J40</f>
        <v>-300000</v>
      </c>
      <c r="O53" s="38">
        <f>+N53</f>
        <v>-300000</v>
      </c>
      <c r="P53" s="38">
        <f>+O53</f>
        <v>-300000</v>
      </c>
      <c r="Q53" s="38">
        <v>0</v>
      </c>
      <c r="R53" s="40">
        <v>0</v>
      </c>
    </row>
    <row r="54" spans="7:18" x14ac:dyDescent="0.25">
      <c r="G54" s="15"/>
      <c r="H54" s="4"/>
      <c r="I54" s="6"/>
      <c r="J54" s="6"/>
      <c r="K54" s="4"/>
      <c r="L54" s="41" t="s">
        <v>30</v>
      </c>
      <c r="M54" s="42"/>
      <c r="N54" s="43">
        <f>SUM(N51:N53)</f>
        <v>380000</v>
      </c>
      <c r="O54" s="43">
        <f t="shared" ref="O54" si="21">SUM(O51:O53)</f>
        <v>380000</v>
      </c>
      <c r="P54" s="43">
        <f t="shared" ref="P54" si="22">SUM(P51:P53)</f>
        <v>380000</v>
      </c>
      <c r="Q54" s="43">
        <f t="shared" ref="Q54" si="23">SUM(Q51:Q53)</f>
        <v>680000</v>
      </c>
      <c r="R54" s="44">
        <f t="shared" ref="R54" si="24">SUM(R51:R53)</f>
        <v>680000</v>
      </c>
    </row>
    <row r="55" spans="7:18" ht="15.75" thickBot="1" x14ac:dyDescent="0.3">
      <c r="G55" s="15"/>
      <c r="H55" s="4"/>
      <c r="I55" s="6"/>
      <c r="J55" s="6"/>
      <c r="K55" s="4"/>
      <c r="L55" s="32" t="s">
        <v>31</v>
      </c>
      <c r="M55" s="33"/>
      <c r="N55" s="34">
        <f>-N54*$M$11</f>
        <v>-114000</v>
      </c>
      <c r="O55" s="34">
        <f t="shared" ref="O55" si="25">-O54*$M$11</f>
        <v>-114000</v>
      </c>
      <c r="P55" s="34">
        <f t="shared" ref="P55" si="26">-P54*$M$11</f>
        <v>-114000</v>
      </c>
      <c r="Q55" s="34">
        <f t="shared" ref="Q55" si="27">-Q54*$M$11</f>
        <v>-204000</v>
      </c>
      <c r="R55" s="35">
        <f t="shared" ref="R55" si="28">-R54*$M$11</f>
        <v>-204000</v>
      </c>
    </row>
    <row r="56" spans="7:18" ht="15.75" thickBot="1" x14ac:dyDescent="0.3">
      <c r="G56" s="15"/>
      <c r="H56" s="4"/>
      <c r="I56" s="6"/>
      <c r="J56" s="6"/>
      <c r="K56" s="4"/>
      <c r="L56" s="4"/>
      <c r="M56" s="4"/>
      <c r="N56" s="4"/>
      <c r="O56" s="4"/>
      <c r="P56" s="4"/>
      <c r="Q56" s="4"/>
      <c r="R56" s="23"/>
    </row>
    <row r="57" spans="7:18" x14ac:dyDescent="0.25">
      <c r="G57" s="15"/>
      <c r="H57" s="4"/>
      <c r="I57" s="6"/>
      <c r="J57" s="6"/>
      <c r="K57" s="4"/>
      <c r="L57" s="48" t="s">
        <v>41</v>
      </c>
      <c r="M57" s="49"/>
      <c r="N57" s="49"/>
      <c r="O57" s="49"/>
      <c r="P57" s="49"/>
      <c r="Q57" s="49"/>
      <c r="R57" s="50"/>
    </row>
    <row r="58" spans="7:18" x14ac:dyDescent="0.25">
      <c r="G58" s="15"/>
      <c r="H58" s="4"/>
      <c r="I58" s="6"/>
      <c r="J58" s="6"/>
      <c r="K58" s="4"/>
      <c r="L58" s="51"/>
      <c r="M58" s="52"/>
      <c r="N58" s="53" t="s">
        <v>12</v>
      </c>
      <c r="O58" s="53" t="s">
        <v>13</v>
      </c>
      <c r="P58" s="53" t="s">
        <v>14</v>
      </c>
      <c r="Q58" s="53" t="s">
        <v>15</v>
      </c>
      <c r="R58" s="54" t="s">
        <v>16</v>
      </c>
    </row>
    <row r="59" spans="7:18" x14ac:dyDescent="0.25">
      <c r="G59" s="15"/>
      <c r="H59" s="4"/>
      <c r="I59" s="6"/>
      <c r="J59" s="6"/>
      <c r="K59" s="4"/>
      <c r="L59" s="45" t="s">
        <v>33</v>
      </c>
      <c r="M59" s="4"/>
      <c r="N59" s="4"/>
      <c r="O59" s="4"/>
      <c r="P59" s="4"/>
      <c r="Q59" s="4"/>
      <c r="R59" s="23"/>
    </row>
    <row r="60" spans="7:18" x14ac:dyDescent="0.25">
      <c r="G60" s="15"/>
      <c r="H60" s="4"/>
      <c r="I60" s="6"/>
      <c r="J60" s="6"/>
      <c r="K60" s="4"/>
      <c r="L60" s="45" t="s">
        <v>34</v>
      </c>
      <c r="M60" s="4"/>
      <c r="N60" s="4"/>
      <c r="O60" s="4"/>
      <c r="P60" s="4"/>
      <c r="Q60" s="4"/>
      <c r="R60" s="23"/>
    </row>
    <row r="61" spans="7:18" x14ac:dyDescent="0.25">
      <c r="G61" s="15"/>
      <c r="H61" s="4"/>
      <c r="I61" s="6"/>
      <c r="J61" s="6"/>
      <c r="K61" s="4"/>
      <c r="L61" s="45" t="s">
        <v>35</v>
      </c>
      <c r="M61" s="4"/>
      <c r="N61" s="4"/>
      <c r="O61" s="4"/>
      <c r="P61" s="4"/>
      <c r="Q61" s="4"/>
      <c r="R61" s="23"/>
    </row>
    <row r="62" spans="7:18" x14ac:dyDescent="0.25">
      <c r="G62" s="15"/>
      <c r="H62" s="4"/>
      <c r="I62" s="6"/>
      <c r="J62" s="6"/>
      <c r="K62" s="4"/>
      <c r="L62" s="45" t="s">
        <v>35</v>
      </c>
      <c r="M62" s="4"/>
      <c r="N62" s="4"/>
      <c r="O62" s="4"/>
      <c r="P62" s="4"/>
      <c r="Q62" s="4"/>
      <c r="R62" s="23"/>
    </row>
    <row r="63" spans="7:18" x14ac:dyDescent="0.25">
      <c r="G63" s="15"/>
      <c r="H63" s="4"/>
      <c r="I63" s="6"/>
      <c r="J63" s="113">
        <v>1</v>
      </c>
      <c r="K63" s="4"/>
      <c r="L63" s="59" t="s">
        <v>36</v>
      </c>
      <c r="M63" s="60"/>
      <c r="N63" s="61">
        <v>500000</v>
      </c>
      <c r="O63" s="61">
        <v>500000</v>
      </c>
      <c r="P63" s="61">
        <v>500000</v>
      </c>
      <c r="Q63" s="61">
        <v>500000</v>
      </c>
      <c r="R63" s="62">
        <v>500000</v>
      </c>
    </row>
    <row r="64" spans="7:18" x14ac:dyDescent="0.25">
      <c r="G64" s="15"/>
      <c r="H64" s="4"/>
      <c r="I64" s="6"/>
      <c r="J64" s="113">
        <v>0.3</v>
      </c>
      <c r="K64" s="4"/>
      <c r="L64" s="45" t="s">
        <v>37</v>
      </c>
      <c r="M64" s="4"/>
      <c r="N64" s="4"/>
      <c r="O64" s="4"/>
      <c r="P64" s="4"/>
      <c r="Q64" s="4"/>
      <c r="R64" s="23"/>
    </row>
    <row r="65" spans="6:25" x14ac:dyDescent="0.25">
      <c r="G65" s="15"/>
      <c r="H65" s="4"/>
      <c r="I65" s="6"/>
      <c r="J65" s="6"/>
      <c r="K65" s="4"/>
      <c r="L65" s="15"/>
      <c r="M65" s="46" t="s">
        <v>38</v>
      </c>
      <c r="N65" s="17">
        <f>+N55</f>
        <v>-114000</v>
      </c>
      <c r="O65" s="17">
        <f t="shared" ref="O65:R65" si="29">+O55</f>
        <v>-114000</v>
      </c>
      <c r="P65" s="17">
        <f t="shared" si="29"/>
        <v>-114000</v>
      </c>
      <c r="Q65" s="17">
        <f t="shared" si="29"/>
        <v>-204000</v>
      </c>
      <c r="R65" s="18">
        <f t="shared" si="29"/>
        <v>-204000</v>
      </c>
    </row>
    <row r="66" spans="6:25" x14ac:dyDescent="0.25">
      <c r="G66" s="15"/>
      <c r="H66" s="4"/>
      <c r="I66" s="6"/>
      <c r="J66" s="116">
        <f>SUM(N66:R66)</f>
        <v>0</v>
      </c>
      <c r="K66" s="4"/>
      <c r="L66" s="15"/>
      <c r="M66" s="46" t="s">
        <v>39</v>
      </c>
      <c r="N66" s="6">
        <v>-36000</v>
      </c>
      <c r="O66" s="6">
        <v>-36000</v>
      </c>
      <c r="P66" s="6">
        <v>-36000</v>
      </c>
      <c r="Q66" s="6">
        <v>54000</v>
      </c>
      <c r="R66" s="16">
        <v>54000</v>
      </c>
    </row>
    <row r="67" spans="6:25" ht="15.75" thickBot="1" x14ac:dyDescent="0.3">
      <c r="G67" s="67"/>
      <c r="H67" s="47"/>
      <c r="I67" s="68"/>
      <c r="J67" s="115">
        <v>0.7</v>
      </c>
      <c r="K67" s="47"/>
      <c r="L67" s="55" t="s">
        <v>40</v>
      </c>
      <c r="M67" s="56"/>
      <c r="N67" s="57">
        <f>SUM(N63:N66)</f>
        <v>350000</v>
      </c>
      <c r="O67" s="57">
        <f>SUM(O63:O66)</f>
        <v>350000</v>
      </c>
      <c r="P67" s="57">
        <f>SUM(P63:P66)</f>
        <v>350000</v>
      </c>
      <c r="Q67" s="57">
        <f>SUM(Q63:Q66)</f>
        <v>350000</v>
      </c>
      <c r="R67" s="58">
        <f>SUM(R63:R66)</f>
        <v>350000</v>
      </c>
    </row>
    <row r="68" spans="6:25" ht="15.75" thickBot="1" x14ac:dyDescent="0.3">
      <c r="N68" s="114"/>
      <c r="O68" s="114"/>
      <c r="P68" s="114"/>
      <c r="Q68" s="114"/>
      <c r="R68" s="114"/>
    </row>
    <row r="69" spans="6:25" x14ac:dyDescent="0.25">
      <c r="G69" s="63" t="s">
        <v>53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5"/>
    </row>
    <row r="70" spans="6:25" ht="15.75" thickBot="1" x14ac:dyDescent="0.3">
      <c r="G70" s="15"/>
      <c r="H70" s="4"/>
      <c r="I70" s="6"/>
      <c r="J70" s="6"/>
      <c r="K70" s="4"/>
      <c r="L70" s="4"/>
      <c r="M70" s="4"/>
      <c r="N70" s="4"/>
      <c r="O70" s="4"/>
      <c r="P70" s="4"/>
      <c r="Q70" s="4"/>
      <c r="R70" s="23"/>
    </row>
    <row r="71" spans="6:25" x14ac:dyDescent="0.25">
      <c r="G71" s="106" t="s">
        <v>54</v>
      </c>
      <c r="H71" s="107"/>
      <c r="I71" s="109"/>
      <c r="J71" s="6"/>
      <c r="K71" s="4"/>
      <c r="L71" s="11" t="s">
        <v>70</v>
      </c>
      <c r="M71" s="12"/>
      <c r="N71" s="13" t="s">
        <v>12</v>
      </c>
      <c r="O71" s="13" t="s">
        <v>13</v>
      </c>
      <c r="P71" s="13" t="s">
        <v>14</v>
      </c>
      <c r="Q71" s="13" t="s">
        <v>15</v>
      </c>
      <c r="R71" s="14" t="s">
        <v>16</v>
      </c>
      <c r="U71" s="120"/>
      <c r="V71" s="123" t="s">
        <v>66</v>
      </c>
      <c r="W71" s="123" t="s">
        <v>67</v>
      </c>
      <c r="X71" s="123" t="s">
        <v>68</v>
      </c>
      <c r="Y71" s="123" t="s">
        <v>69</v>
      </c>
    </row>
    <row r="72" spans="6:25" x14ac:dyDescent="0.25">
      <c r="G72" s="106" t="s">
        <v>55</v>
      </c>
      <c r="H72" s="118">
        <v>100000</v>
      </c>
      <c r="I72" s="109"/>
      <c r="J72" s="6"/>
      <c r="K72" s="4"/>
      <c r="L72" s="15"/>
      <c r="M72" s="4"/>
      <c r="N72" s="4"/>
      <c r="O72" s="4"/>
      <c r="P72" s="4"/>
      <c r="Q72" s="4"/>
      <c r="R72" s="23"/>
      <c r="U72">
        <v>1</v>
      </c>
      <c r="V72" s="17">
        <f>+I79</f>
        <v>4540458.8790286267</v>
      </c>
      <c r="W72" s="17">
        <f>-H72</f>
        <v>-100000</v>
      </c>
      <c r="X72" s="17">
        <f>(V72+W72)*$H$73</f>
        <v>44404.588790286267</v>
      </c>
      <c r="Y72" s="17">
        <f>+V72+W72+X72</f>
        <v>4484863.467818913</v>
      </c>
    </row>
    <row r="73" spans="6:25" x14ac:dyDescent="0.25">
      <c r="G73" s="106" t="s">
        <v>56</v>
      </c>
      <c r="H73" s="119">
        <v>0.01</v>
      </c>
      <c r="I73" s="109"/>
      <c r="J73" s="6"/>
      <c r="K73" s="4"/>
      <c r="L73" s="15" t="s">
        <v>71</v>
      </c>
      <c r="M73" s="4"/>
      <c r="N73" s="17">
        <f>+Y83</f>
        <v>3835369.9088415066</v>
      </c>
      <c r="O73" s="17">
        <f>+Y95</f>
        <v>3040858.008764687</v>
      </c>
      <c r="P73" s="17">
        <f>+Y107</f>
        <v>2145582.1130204145</v>
      </c>
      <c r="Q73" s="17">
        <f>+Y119</f>
        <v>1136762.8248219495</v>
      </c>
      <c r="R73" s="18">
        <f>+Y131</f>
        <v>2.0135485101491214E-9</v>
      </c>
      <c r="U73">
        <f>+U72+1</f>
        <v>2</v>
      </c>
      <c r="V73" s="10">
        <f>+Y72</f>
        <v>4484863.467818913</v>
      </c>
      <c r="W73" s="17">
        <f>+W72</f>
        <v>-100000</v>
      </c>
      <c r="X73" s="17">
        <f>(V73+W73)*$H$73</f>
        <v>43848.634678189133</v>
      </c>
      <c r="Y73" s="17">
        <f>+V73+W73+X73</f>
        <v>4428712.1024971018</v>
      </c>
    </row>
    <row r="74" spans="6:25" x14ac:dyDescent="0.25">
      <c r="G74" s="106" t="s">
        <v>57</v>
      </c>
      <c r="H74" s="107">
        <v>60</v>
      </c>
      <c r="I74" s="109"/>
      <c r="J74" s="6"/>
      <c r="K74" s="4"/>
      <c r="L74" s="15" t="s">
        <v>72</v>
      </c>
      <c r="M74" s="4"/>
      <c r="N74" s="17">
        <f>+H78+-N87</f>
        <v>3632367.1032229015</v>
      </c>
      <c r="O74" s="17">
        <f>+N74-O87</f>
        <v>2724275.3274171762</v>
      </c>
      <c r="P74" s="17">
        <f>+O74-P87</f>
        <v>1816183.551611451</v>
      </c>
      <c r="Q74" s="17">
        <f>+P74-Q87</f>
        <v>908091.7758057256</v>
      </c>
      <c r="R74" s="18">
        <f>+Q74-R87</f>
        <v>0</v>
      </c>
      <c r="U74">
        <f t="shared" ref="U74:U83" si="30">+U73+1</f>
        <v>3</v>
      </c>
      <c r="V74" s="10">
        <f t="shared" ref="V74:V83" si="31">+Y73</f>
        <v>4428712.1024971018</v>
      </c>
      <c r="W74" s="17">
        <f t="shared" ref="W74:W83" si="32">+W73</f>
        <v>-100000</v>
      </c>
      <c r="X74" s="17">
        <f t="shared" ref="X74:X83" si="33">(V74+W74)*$H$73</f>
        <v>43287.12102497102</v>
      </c>
      <c r="Y74" s="17">
        <f t="shared" ref="Y74:Y83" si="34">+V74+W74+X74</f>
        <v>4371999.2235220727</v>
      </c>
    </row>
    <row r="75" spans="6:25" x14ac:dyDescent="0.25">
      <c r="G75" s="106" t="s">
        <v>58</v>
      </c>
      <c r="H75" s="118">
        <f>PV(H73,H74,-H72,0,1)</f>
        <v>4540458.8790286267</v>
      </c>
      <c r="I75" s="109"/>
      <c r="J75" s="6"/>
      <c r="K75" s="4"/>
      <c r="L75" s="15"/>
      <c r="M75" s="4"/>
      <c r="N75" s="4"/>
      <c r="O75" s="4"/>
      <c r="P75" s="4"/>
      <c r="Q75" s="4"/>
      <c r="R75" s="23"/>
      <c r="U75">
        <f t="shared" si="30"/>
        <v>4</v>
      </c>
      <c r="V75" s="10">
        <f t="shared" si="31"/>
        <v>4371999.2235220727</v>
      </c>
      <c r="W75" s="17">
        <f t="shared" si="32"/>
        <v>-100000</v>
      </c>
      <c r="X75" s="17">
        <f t="shared" si="33"/>
        <v>42719.992235220729</v>
      </c>
      <c r="Y75" s="17">
        <f t="shared" si="34"/>
        <v>4314719.2157572936</v>
      </c>
    </row>
    <row r="76" spans="6:25" x14ac:dyDescent="0.25">
      <c r="G76" s="106"/>
      <c r="H76" s="120"/>
      <c r="I76" s="121"/>
      <c r="J76" s="6"/>
      <c r="K76" s="4"/>
      <c r="L76" s="15"/>
      <c r="M76" s="4"/>
      <c r="N76" s="4"/>
      <c r="O76" s="4"/>
      <c r="P76" s="4"/>
      <c r="Q76" s="4"/>
      <c r="R76" s="23"/>
      <c r="U76">
        <f t="shared" si="30"/>
        <v>5</v>
      </c>
      <c r="V76" s="10">
        <f t="shared" si="31"/>
        <v>4314719.2157572936</v>
      </c>
      <c r="W76" s="17">
        <f t="shared" si="32"/>
        <v>-100000</v>
      </c>
      <c r="X76" s="17">
        <f t="shared" si="33"/>
        <v>42147.192157572936</v>
      </c>
      <c r="Y76" s="17">
        <f t="shared" si="34"/>
        <v>4256866.4079148667</v>
      </c>
    </row>
    <row r="77" spans="6:25" x14ac:dyDescent="0.25">
      <c r="G77" s="106"/>
      <c r="H77" s="117" t="s">
        <v>20</v>
      </c>
      <c r="I77" s="108" t="s">
        <v>21</v>
      </c>
      <c r="J77" s="6"/>
      <c r="K77" s="4"/>
      <c r="L77" s="15"/>
      <c r="M77" s="4"/>
      <c r="N77" s="4"/>
      <c r="O77" s="4"/>
      <c r="P77" s="4"/>
      <c r="Q77" s="4"/>
      <c r="R77" s="23"/>
      <c r="U77">
        <f t="shared" si="30"/>
        <v>6</v>
      </c>
      <c r="V77" s="10">
        <f t="shared" si="31"/>
        <v>4256866.4079148667</v>
      </c>
      <c r="W77" s="17">
        <f t="shared" si="32"/>
        <v>-100000</v>
      </c>
      <c r="X77" s="17">
        <f t="shared" si="33"/>
        <v>41568.664079148664</v>
      </c>
      <c r="Y77" s="17">
        <f t="shared" si="34"/>
        <v>4198435.071994015</v>
      </c>
    </row>
    <row r="78" spans="6:25" x14ac:dyDescent="0.25">
      <c r="F78" s="122" t="s">
        <v>61</v>
      </c>
      <c r="G78" s="106" t="s">
        <v>59</v>
      </c>
      <c r="H78" s="118">
        <f>+H75</f>
        <v>4540458.8790286267</v>
      </c>
      <c r="I78" s="109"/>
      <c r="J78" s="6"/>
      <c r="K78" s="4"/>
      <c r="L78" s="15"/>
      <c r="M78" s="4"/>
      <c r="N78" s="4"/>
      <c r="O78" s="4"/>
      <c r="P78" s="4"/>
      <c r="Q78" s="4"/>
      <c r="R78" s="23"/>
      <c r="U78">
        <f t="shared" si="30"/>
        <v>7</v>
      </c>
      <c r="V78" s="10">
        <f t="shared" si="31"/>
        <v>4198435.071994015</v>
      </c>
      <c r="W78" s="17">
        <f t="shared" si="32"/>
        <v>-100000</v>
      </c>
      <c r="X78" s="17">
        <f t="shared" si="33"/>
        <v>40984.35071994015</v>
      </c>
      <c r="Y78" s="17">
        <f t="shared" si="34"/>
        <v>4139419.4227139549</v>
      </c>
    </row>
    <row r="79" spans="6:25" x14ac:dyDescent="0.25">
      <c r="F79" s="122" t="s">
        <v>62</v>
      </c>
      <c r="G79" s="106" t="s">
        <v>60</v>
      </c>
      <c r="H79" s="107"/>
      <c r="I79" s="109">
        <f>+H78</f>
        <v>4540458.8790286267</v>
      </c>
      <c r="J79" s="7"/>
      <c r="K79" s="4"/>
      <c r="L79" s="28" t="s">
        <v>25</v>
      </c>
      <c r="M79" s="29"/>
      <c r="N79" s="30">
        <f>+N73-N74</f>
        <v>203002.80561860511</v>
      </c>
      <c r="O79" s="30">
        <f t="shared" ref="O79:R79" si="35">+O73-O74</f>
        <v>316582.68134751078</v>
      </c>
      <c r="P79" s="30">
        <f t="shared" si="35"/>
        <v>329398.56140896352</v>
      </c>
      <c r="Q79" s="30">
        <f t="shared" si="35"/>
        <v>228671.04901622387</v>
      </c>
      <c r="R79" s="30">
        <f t="shared" si="35"/>
        <v>2.0135485101491214E-9</v>
      </c>
      <c r="U79">
        <f t="shared" si="30"/>
        <v>8</v>
      </c>
      <c r="V79" s="10">
        <f t="shared" si="31"/>
        <v>4139419.4227139549</v>
      </c>
      <c r="W79" s="17">
        <f t="shared" si="32"/>
        <v>-100000</v>
      </c>
      <c r="X79" s="17">
        <f t="shared" si="33"/>
        <v>40394.194227139553</v>
      </c>
      <c r="Y79" s="17">
        <f t="shared" si="34"/>
        <v>4079813.6169410944</v>
      </c>
    </row>
    <row r="80" spans="6:25" ht="15.75" thickBot="1" x14ac:dyDescent="0.3">
      <c r="G80" s="15"/>
      <c r="H80" s="4"/>
      <c r="I80" s="7"/>
      <c r="J80" s="7"/>
      <c r="K80" s="4"/>
      <c r="L80" s="32" t="s">
        <v>26</v>
      </c>
      <c r="M80" s="126">
        <v>0.3</v>
      </c>
      <c r="N80" s="131">
        <f>+$M$11*N79</f>
        <v>60900.84168558153</v>
      </c>
      <c r="O80" s="34">
        <f t="shared" ref="O80" si="36">+$M$11*O79</f>
        <v>94974.804404253227</v>
      </c>
      <c r="P80" s="34">
        <f t="shared" ref="P80" si="37">+$M$11*P79</f>
        <v>98819.568422689059</v>
      </c>
      <c r="Q80" s="34">
        <f t="shared" ref="Q80" si="38">+$M$11*Q79</f>
        <v>68601.314704867153</v>
      </c>
      <c r="R80" s="35">
        <f t="shared" ref="R80" si="39">+$M$11*R79</f>
        <v>6.0406455304473643E-10</v>
      </c>
      <c r="U80">
        <f t="shared" si="30"/>
        <v>9</v>
      </c>
      <c r="V80" s="10">
        <f t="shared" si="31"/>
        <v>4079813.6169410944</v>
      </c>
      <c r="W80" s="17">
        <f t="shared" si="32"/>
        <v>-100000</v>
      </c>
      <c r="X80" s="17">
        <f t="shared" si="33"/>
        <v>39798.136169410944</v>
      </c>
      <c r="Y80" s="17">
        <f t="shared" si="34"/>
        <v>4019611.7531105052</v>
      </c>
    </row>
    <row r="81" spans="7:26" ht="15.75" thickBot="1" x14ac:dyDescent="0.3">
      <c r="G81" s="15"/>
      <c r="H81" s="4"/>
      <c r="I81" s="6"/>
      <c r="J81" s="6"/>
      <c r="K81" s="4"/>
      <c r="L81" s="4"/>
      <c r="M81" s="4"/>
      <c r="N81" s="17"/>
      <c r="O81" s="131">
        <f>+N80+O102</f>
        <v>94974.84168558153</v>
      </c>
      <c r="P81" s="131">
        <f>+O80+P102</f>
        <v>98819.804404253227</v>
      </c>
      <c r="Q81" s="131">
        <f>+P80+Q102</f>
        <v>68601.568422689059</v>
      </c>
      <c r="R81" s="131">
        <f>+Q80+R102</f>
        <v>0.31470486715261359</v>
      </c>
      <c r="U81">
        <f t="shared" si="30"/>
        <v>10</v>
      </c>
      <c r="V81" s="10">
        <f t="shared" si="31"/>
        <v>4019611.7531105052</v>
      </c>
      <c r="W81" s="17">
        <f t="shared" si="32"/>
        <v>-100000</v>
      </c>
      <c r="X81" s="17">
        <f t="shared" si="33"/>
        <v>39196.117531105054</v>
      </c>
      <c r="Y81" s="17">
        <f t="shared" si="34"/>
        <v>3958807.8706416101</v>
      </c>
    </row>
    <row r="82" spans="7:26" x14ac:dyDescent="0.25">
      <c r="G82" s="15"/>
      <c r="H82" s="4"/>
      <c r="I82" s="6"/>
      <c r="J82" s="6"/>
      <c r="K82" s="4"/>
      <c r="L82" s="4"/>
      <c r="M82" s="4"/>
      <c r="N82" s="17"/>
      <c r="O82" s="17"/>
      <c r="P82" s="17"/>
      <c r="Q82" s="17"/>
      <c r="R82" s="18"/>
      <c r="U82">
        <f t="shared" si="30"/>
        <v>11</v>
      </c>
      <c r="V82" s="10">
        <f t="shared" si="31"/>
        <v>3958807.8706416101</v>
      </c>
      <c r="W82" s="17">
        <f t="shared" si="32"/>
        <v>-100000</v>
      </c>
      <c r="X82" s="17">
        <f t="shared" si="33"/>
        <v>38588.078706416105</v>
      </c>
      <c r="Y82" s="17">
        <f t="shared" si="34"/>
        <v>3897395.9493480264</v>
      </c>
    </row>
    <row r="83" spans="7:26" x14ac:dyDescent="0.25">
      <c r="G83" s="15"/>
      <c r="H83" s="4"/>
      <c r="I83" s="6"/>
      <c r="J83" s="6"/>
      <c r="K83" s="4"/>
      <c r="L83" s="4"/>
      <c r="M83" s="4"/>
      <c r="N83" s="17"/>
      <c r="O83" s="17"/>
      <c r="P83" s="17"/>
      <c r="Q83" s="17"/>
      <c r="R83" s="18"/>
      <c r="U83">
        <f t="shared" si="30"/>
        <v>12</v>
      </c>
      <c r="V83" s="10">
        <f t="shared" si="31"/>
        <v>3897395.9493480264</v>
      </c>
      <c r="W83" s="17">
        <f t="shared" si="32"/>
        <v>-100000</v>
      </c>
      <c r="X83" s="17">
        <f t="shared" si="33"/>
        <v>37973.959493480266</v>
      </c>
      <c r="Y83" s="111">
        <f t="shared" si="34"/>
        <v>3835369.9088415066</v>
      </c>
      <c r="Z83" s="129">
        <f>SUM(X72:X83)</f>
        <v>494911.02981288091</v>
      </c>
    </row>
    <row r="84" spans="7:26" ht="15.75" thickBot="1" x14ac:dyDescent="0.3">
      <c r="G84" s="15"/>
      <c r="H84" s="4"/>
      <c r="I84" s="6"/>
      <c r="J84" s="6"/>
      <c r="K84" s="4"/>
      <c r="L84" s="4"/>
      <c r="M84" s="4"/>
      <c r="N84" s="17"/>
      <c r="O84" s="17"/>
      <c r="P84" s="17"/>
      <c r="Q84" s="17"/>
      <c r="R84" s="18"/>
      <c r="U84">
        <f t="shared" ref="U84:U95" si="40">+U83+1</f>
        <v>13</v>
      </c>
      <c r="V84" s="10">
        <f t="shared" ref="V84:V95" si="41">+Y83</f>
        <v>3835369.9088415066</v>
      </c>
      <c r="W84" s="17">
        <f t="shared" ref="W84:W95" si="42">+W83</f>
        <v>-100000</v>
      </c>
      <c r="X84" s="17">
        <f t="shared" ref="X84:X95" si="43">(V84+W84)*$H$73</f>
        <v>37353.699088415065</v>
      </c>
      <c r="Y84" s="17">
        <f t="shared" ref="Y84:Y95" si="44">+V84+W84+X84</f>
        <v>3772723.6079299217</v>
      </c>
      <c r="Z84" s="10"/>
    </row>
    <row r="85" spans="7:26" x14ac:dyDescent="0.25">
      <c r="G85" s="15"/>
      <c r="H85" s="4"/>
      <c r="I85" s="6"/>
      <c r="J85" s="6"/>
      <c r="K85" s="4"/>
      <c r="L85" s="11" t="s">
        <v>32</v>
      </c>
      <c r="M85" s="12"/>
      <c r="N85" s="13" t="s">
        <v>12</v>
      </c>
      <c r="O85" s="13" t="s">
        <v>13</v>
      </c>
      <c r="P85" s="13" t="s">
        <v>14</v>
      </c>
      <c r="Q85" s="13" t="s">
        <v>15</v>
      </c>
      <c r="R85" s="14" t="s">
        <v>16</v>
      </c>
      <c r="U85">
        <f t="shared" si="40"/>
        <v>14</v>
      </c>
      <c r="V85" s="10">
        <f t="shared" si="41"/>
        <v>3772723.6079299217</v>
      </c>
      <c r="W85" s="17">
        <f t="shared" si="42"/>
        <v>-100000</v>
      </c>
      <c r="X85" s="17">
        <f t="shared" si="43"/>
        <v>36727.236079299219</v>
      </c>
      <c r="Y85" s="17">
        <f t="shared" si="44"/>
        <v>3709450.8440092211</v>
      </c>
      <c r="Z85" s="10"/>
    </row>
    <row r="86" spans="7:26" x14ac:dyDescent="0.25">
      <c r="G86" s="15"/>
      <c r="H86" s="4"/>
      <c r="I86" s="6"/>
      <c r="J86" s="6"/>
      <c r="K86" s="4"/>
      <c r="L86" s="41" t="s">
        <v>27</v>
      </c>
      <c r="M86" s="42"/>
      <c r="N86" s="43">
        <f>+N99</f>
        <v>5000000</v>
      </c>
      <c r="O86" s="43">
        <f>+O99</f>
        <v>5000000</v>
      </c>
      <c r="P86" s="43">
        <f>+P99</f>
        <v>5000000</v>
      </c>
      <c r="Q86" s="43">
        <f>+Q99</f>
        <v>5000000</v>
      </c>
      <c r="R86" s="44">
        <f>+R99</f>
        <v>5000000</v>
      </c>
      <c r="U86">
        <f t="shared" si="40"/>
        <v>15</v>
      </c>
      <c r="V86" s="10">
        <f t="shared" si="41"/>
        <v>3709450.8440092211</v>
      </c>
      <c r="W86" s="17">
        <f t="shared" si="42"/>
        <v>-100000</v>
      </c>
      <c r="X86" s="17">
        <f t="shared" si="43"/>
        <v>36094.508440092213</v>
      </c>
      <c r="Y86" s="17">
        <f t="shared" si="44"/>
        <v>3645545.3524493133</v>
      </c>
      <c r="Z86" s="10"/>
    </row>
    <row r="87" spans="7:26" x14ac:dyDescent="0.25">
      <c r="G87" s="15"/>
      <c r="H87" s="4"/>
      <c r="I87" s="6"/>
      <c r="J87" s="6"/>
      <c r="K87" s="4"/>
      <c r="L87" s="36" t="s">
        <v>63</v>
      </c>
      <c r="M87" s="37"/>
      <c r="N87" s="38">
        <f>+H78/5</f>
        <v>908091.77580572537</v>
      </c>
      <c r="O87" s="38">
        <f>+N87</f>
        <v>908091.77580572537</v>
      </c>
      <c r="P87" s="38">
        <f t="shared" ref="P87:R87" si="45">+O87</f>
        <v>908091.77580572537</v>
      </c>
      <c r="Q87" s="38">
        <f t="shared" si="45"/>
        <v>908091.77580572537</v>
      </c>
      <c r="R87" s="38">
        <f t="shared" si="45"/>
        <v>908091.77580572537</v>
      </c>
      <c r="U87">
        <f t="shared" si="40"/>
        <v>16</v>
      </c>
      <c r="V87" s="10">
        <f t="shared" si="41"/>
        <v>3645545.3524493133</v>
      </c>
      <c r="W87" s="17">
        <f t="shared" si="42"/>
        <v>-100000</v>
      </c>
      <c r="X87" s="17">
        <f t="shared" si="43"/>
        <v>35455.453524493132</v>
      </c>
      <c r="Y87" s="17">
        <f t="shared" si="44"/>
        <v>3581000.8059738064</v>
      </c>
      <c r="Z87" s="10"/>
    </row>
    <row r="88" spans="7:26" x14ac:dyDescent="0.25">
      <c r="G88" s="15"/>
      <c r="H88" s="124">
        <f>SUM(N87:R89)</f>
        <v>3.7252902984619141E-9</v>
      </c>
      <c r="I88" s="6"/>
      <c r="J88" s="6"/>
      <c r="K88" s="4"/>
      <c r="L88" s="36" t="s">
        <v>64</v>
      </c>
      <c r="M88" s="37"/>
      <c r="N88" s="38">
        <f>+Z83</f>
        <v>494911.02981288091</v>
      </c>
      <c r="O88" s="38">
        <f>+Z95</f>
        <v>405488.09992317989</v>
      </c>
      <c r="P88" s="38">
        <f>+Z107</f>
        <v>304724.1042557286</v>
      </c>
      <c r="Q88" s="38">
        <f>+Z119</f>
        <v>191180.71180153513</v>
      </c>
      <c r="R88" s="39">
        <f>+Z131</f>
        <v>63237.175178052581</v>
      </c>
      <c r="U88">
        <f t="shared" si="40"/>
        <v>17</v>
      </c>
      <c r="V88" s="10">
        <f t="shared" si="41"/>
        <v>3581000.8059738064</v>
      </c>
      <c r="W88" s="17">
        <f t="shared" si="42"/>
        <v>-100000</v>
      </c>
      <c r="X88" s="17">
        <f t="shared" si="43"/>
        <v>34810.008059738066</v>
      </c>
      <c r="Y88" s="17">
        <f t="shared" si="44"/>
        <v>3515810.8140335446</v>
      </c>
      <c r="Z88" s="10"/>
    </row>
    <row r="89" spans="7:26" x14ac:dyDescent="0.25">
      <c r="G89" s="15"/>
      <c r="H89" s="4"/>
      <c r="I89" s="6"/>
      <c r="J89" s="6"/>
      <c r="K89" s="4"/>
      <c r="L89" s="36" t="s">
        <v>65</v>
      </c>
      <c r="M89" s="37"/>
      <c r="N89" s="38">
        <f>-100000*12</f>
        <v>-1200000</v>
      </c>
      <c r="O89" s="38">
        <f>+N89</f>
        <v>-1200000</v>
      </c>
      <c r="P89" s="38">
        <f t="shared" ref="P89:R89" si="46">+O89</f>
        <v>-1200000</v>
      </c>
      <c r="Q89" s="38">
        <f t="shared" si="46"/>
        <v>-1200000</v>
      </c>
      <c r="R89" s="38">
        <f t="shared" si="46"/>
        <v>-1200000</v>
      </c>
      <c r="U89">
        <f t="shared" si="40"/>
        <v>18</v>
      </c>
      <c r="V89" s="10">
        <f t="shared" si="41"/>
        <v>3515810.8140335446</v>
      </c>
      <c r="W89" s="17">
        <f t="shared" si="42"/>
        <v>-100000</v>
      </c>
      <c r="X89" s="17">
        <f t="shared" si="43"/>
        <v>34158.108140335447</v>
      </c>
      <c r="Y89" s="17">
        <f t="shared" si="44"/>
        <v>3449968.92217388</v>
      </c>
      <c r="Z89" s="10"/>
    </row>
    <row r="90" spans="7:26" x14ac:dyDescent="0.25">
      <c r="G90" s="15"/>
      <c r="H90" s="4"/>
      <c r="I90" s="6"/>
      <c r="J90" s="6"/>
      <c r="K90" s="4"/>
      <c r="L90" s="41" t="s">
        <v>30</v>
      </c>
      <c r="M90" s="42"/>
      <c r="N90" s="43">
        <f>SUM(N86:N89)</f>
        <v>5203002.8056186065</v>
      </c>
      <c r="O90" s="43">
        <f>SUM(O86:O89)</f>
        <v>5113579.8757289052</v>
      </c>
      <c r="P90" s="43">
        <f>SUM(P86:P89)</f>
        <v>5012815.8800614541</v>
      </c>
      <c r="Q90" s="43">
        <f>SUM(Q86:Q89)</f>
        <v>4899272.4876072612</v>
      </c>
      <c r="R90" s="44">
        <f>SUM(R86:R89)</f>
        <v>4771328.9509837786</v>
      </c>
      <c r="U90">
        <f t="shared" si="40"/>
        <v>19</v>
      </c>
      <c r="V90" s="10">
        <f t="shared" si="41"/>
        <v>3449968.92217388</v>
      </c>
      <c r="W90" s="17">
        <f t="shared" si="42"/>
        <v>-100000</v>
      </c>
      <c r="X90" s="17">
        <f t="shared" si="43"/>
        <v>33499.689221738801</v>
      </c>
      <c r="Y90" s="17">
        <f t="shared" si="44"/>
        <v>3383468.6113956189</v>
      </c>
      <c r="Z90" s="10"/>
    </row>
    <row r="91" spans="7:26" ht="15.75" thickBot="1" x14ac:dyDescent="0.3">
      <c r="G91" s="15"/>
      <c r="H91" s="4"/>
      <c r="I91" s="6"/>
      <c r="J91" s="6"/>
      <c r="K91" s="4"/>
      <c r="L91" s="32" t="s">
        <v>31</v>
      </c>
      <c r="M91" s="33"/>
      <c r="N91" s="34">
        <f>-N90*$M$11</f>
        <v>-1560900.841685582</v>
      </c>
      <c r="O91" s="34">
        <f t="shared" ref="O91" si="47">-O90*$M$11</f>
        <v>-1534073.9627186714</v>
      </c>
      <c r="P91" s="34">
        <f t="shared" ref="P91" si="48">-P90*$M$11</f>
        <v>-1503844.7640184362</v>
      </c>
      <c r="Q91" s="34">
        <f t="shared" ref="Q91" si="49">-Q90*$M$11</f>
        <v>-1469781.7462821782</v>
      </c>
      <c r="R91" s="35">
        <f t="shared" ref="R91" si="50">-R90*$M$11</f>
        <v>-1431398.6852951336</v>
      </c>
      <c r="U91">
        <f t="shared" si="40"/>
        <v>20</v>
      </c>
      <c r="V91" s="10">
        <f t="shared" si="41"/>
        <v>3383468.6113956189</v>
      </c>
      <c r="W91" s="17">
        <f t="shared" si="42"/>
        <v>-100000</v>
      </c>
      <c r="X91" s="17">
        <f t="shared" si="43"/>
        <v>32834.686113956188</v>
      </c>
      <c r="Y91" s="17">
        <f t="shared" si="44"/>
        <v>3316303.2975095753</v>
      </c>
      <c r="Z91" s="10"/>
    </row>
    <row r="92" spans="7:26" ht="15.75" thickBot="1" x14ac:dyDescent="0.3">
      <c r="G92" s="15"/>
      <c r="H92" s="4"/>
      <c r="I92" s="6"/>
      <c r="J92" s="6"/>
      <c r="K92" s="4"/>
      <c r="L92" s="4"/>
      <c r="M92" s="4"/>
      <c r="N92" s="4"/>
      <c r="O92" s="4"/>
      <c r="P92" s="4"/>
      <c r="Q92" s="4"/>
      <c r="R92" s="23"/>
      <c r="U92">
        <f t="shared" si="40"/>
        <v>21</v>
      </c>
      <c r="V92" s="10">
        <f t="shared" si="41"/>
        <v>3316303.2975095753</v>
      </c>
      <c r="W92" s="17">
        <f t="shared" si="42"/>
        <v>-100000</v>
      </c>
      <c r="X92" s="17">
        <f t="shared" si="43"/>
        <v>32163.032975095753</v>
      </c>
      <c r="Y92" s="17">
        <f t="shared" si="44"/>
        <v>3248466.3304846711</v>
      </c>
      <c r="Z92" s="10"/>
    </row>
    <row r="93" spans="7:26" x14ac:dyDescent="0.25">
      <c r="G93" s="15"/>
      <c r="H93" s="4"/>
      <c r="I93" s="6"/>
      <c r="J93" s="6"/>
      <c r="K93" s="4"/>
      <c r="L93" s="48" t="s">
        <v>41</v>
      </c>
      <c r="M93" s="49"/>
      <c r="N93" s="49"/>
      <c r="O93" s="49"/>
      <c r="P93" s="49"/>
      <c r="Q93" s="49"/>
      <c r="R93" s="50"/>
      <c r="U93">
        <f t="shared" si="40"/>
        <v>22</v>
      </c>
      <c r="V93" s="10">
        <f t="shared" si="41"/>
        <v>3248466.3304846711</v>
      </c>
      <c r="W93" s="17">
        <f t="shared" si="42"/>
        <v>-100000</v>
      </c>
      <c r="X93" s="17">
        <f t="shared" si="43"/>
        <v>31484.663304846712</v>
      </c>
      <c r="Y93" s="17">
        <f t="shared" si="44"/>
        <v>3179950.9937895178</v>
      </c>
      <c r="Z93" s="10"/>
    </row>
    <row r="94" spans="7:26" x14ac:dyDescent="0.25">
      <c r="G94" s="15"/>
      <c r="H94" s="4"/>
      <c r="I94" s="6"/>
      <c r="J94" s="6"/>
      <c r="K94" s="4"/>
      <c r="L94" s="51"/>
      <c r="M94" s="52"/>
      <c r="N94" s="53" t="s">
        <v>12</v>
      </c>
      <c r="O94" s="53" t="s">
        <v>13</v>
      </c>
      <c r="P94" s="53" t="s">
        <v>14</v>
      </c>
      <c r="Q94" s="53" t="s">
        <v>15</v>
      </c>
      <c r="R94" s="54" t="s">
        <v>16</v>
      </c>
      <c r="U94">
        <f t="shared" si="40"/>
        <v>23</v>
      </c>
      <c r="V94" s="10">
        <f t="shared" si="41"/>
        <v>3179950.9937895178</v>
      </c>
      <c r="W94" s="17">
        <f t="shared" si="42"/>
        <v>-100000</v>
      </c>
      <c r="X94" s="17">
        <f t="shared" si="43"/>
        <v>30799.509937895178</v>
      </c>
      <c r="Y94" s="17">
        <f t="shared" si="44"/>
        <v>3110750.5037274128</v>
      </c>
      <c r="Z94" s="10"/>
    </row>
    <row r="95" spans="7:26" x14ac:dyDescent="0.25">
      <c r="G95" s="15"/>
      <c r="H95" s="4"/>
      <c r="I95" s="6"/>
      <c r="J95" s="6"/>
      <c r="K95" s="4"/>
      <c r="L95" s="45" t="s">
        <v>33</v>
      </c>
      <c r="M95" s="4"/>
      <c r="N95" s="4"/>
      <c r="O95" s="4"/>
      <c r="P95" s="4"/>
      <c r="Q95" s="4"/>
      <c r="R95" s="23"/>
      <c r="U95">
        <f t="shared" si="40"/>
        <v>24</v>
      </c>
      <c r="V95" s="10">
        <f t="shared" si="41"/>
        <v>3110750.5037274128</v>
      </c>
      <c r="W95" s="17">
        <f t="shared" si="42"/>
        <v>-100000</v>
      </c>
      <c r="X95" s="17">
        <f t="shared" si="43"/>
        <v>30107.505037274128</v>
      </c>
      <c r="Y95" s="111">
        <f t="shared" si="44"/>
        <v>3040858.008764687</v>
      </c>
      <c r="Z95" s="129">
        <f t="shared" ref="Z95" si="51">SUM(X84:X95)</f>
        <v>405488.09992317989</v>
      </c>
    </row>
    <row r="96" spans="7:26" x14ac:dyDescent="0.25">
      <c r="G96" s="15"/>
      <c r="H96" s="4"/>
      <c r="I96" s="6"/>
      <c r="J96" s="6"/>
      <c r="K96" s="4"/>
      <c r="L96" s="45" t="s">
        <v>34</v>
      </c>
      <c r="M96" s="4"/>
      <c r="N96" s="4"/>
      <c r="O96" s="4"/>
      <c r="P96" s="4"/>
      <c r="Q96" s="4"/>
      <c r="R96" s="23"/>
      <c r="U96">
        <f t="shared" ref="U96:U107" si="52">+U95+1</f>
        <v>25</v>
      </c>
      <c r="V96" s="10">
        <f t="shared" ref="V96:V107" si="53">+Y95</f>
        <v>3040858.008764687</v>
      </c>
      <c r="W96" s="17">
        <f t="shared" ref="W96:W107" si="54">+W95</f>
        <v>-100000</v>
      </c>
      <c r="X96" s="17">
        <f t="shared" ref="X96:X107" si="55">(V96+W96)*$H$73</f>
        <v>29408.580087646871</v>
      </c>
      <c r="Y96" s="17">
        <f t="shared" ref="Y96:Y107" si="56">+V96+W96+X96</f>
        <v>2970266.5888523338</v>
      </c>
      <c r="Z96" s="10"/>
    </row>
    <row r="97" spans="7:26" x14ac:dyDescent="0.25">
      <c r="G97" s="15"/>
      <c r="H97" s="4"/>
      <c r="I97" s="6"/>
      <c r="J97" s="6"/>
      <c r="K97" s="4"/>
      <c r="L97" s="45" t="s">
        <v>35</v>
      </c>
      <c r="M97" s="4"/>
      <c r="N97" s="4"/>
      <c r="O97" s="4"/>
      <c r="P97" s="4"/>
      <c r="Q97" s="4"/>
      <c r="R97" s="23"/>
      <c r="U97">
        <f t="shared" si="52"/>
        <v>26</v>
      </c>
      <c r="V97" s="10">
        <f t="shared" si="53"/>
        <v>2970266.5888523338</v>
      </c>
      <c r="W97" s="17">
        <f t="shared" si="54"/>
        <v>-100000</v>
      </c>
      <c r="X97" s="17">
        <f t="shared" si="55"/>
        <v>28702.665888523337</v>
      </c>
      <c r="Y97" s="17">
        <f t="shared" si="56"/>
        <v>2898969.2547408571</v>
      </c>
      <c r="Z97" s="10"/>
    </row>
    <row r="98" spans="7:26" x14ac:dyDescent="0.25">
      <c r="G98" s="15"/>
      <c r="H98" s="4"/>
      <c r="I98" s="6"/>
      <c r="J98" s="6"/>
      <c r="K98" s="4"/>
      <c r="L98" s="45" t="s">
        <v>35</v>
      </c>
      <c r="M98" s="4"/>
      <c r="N98" s="4"/>
      <c r="O98" s="4"/>
      <c r="P98" s="4"/>
      <c r="Q98" s="4"/>
      <c r="R98" s="23"/>
      <c r="U98">
        <f t="shared" si="52"/>
        <v>27</v>
      </c>
      <c r="V98" s="10">
        <f t="shared" si="53"/>
        <v>2898969.2547408571</v>
      </c>
      <c r="W98" s="17">
        <f t="shared" si="54"/>
        <v>-100000</v>
      </c>
      <c r="X98" s="17">
        <f t="shared" si="55"/>
        <v>27989.692547408573</v>
      </c>
      <c r="Y98" s="17">
        <f t="shared" si="56"/>
        <v>2826958.9472882655</v>
      </c>
      <c r="Z98" s="10"/>
    </row>
    <row r="99" spans="7:26" x14ac:dyDescent="0.25">
      <c r="G99" s="15"/>
      <c r="H99" s="4"/>
      <c r="I99" s="6"/>
      <c r="J99" s="125">
        <v>1</v>
      </c>
      <c r="K99" s="4"/>
      <c r="L99" s="59" t="s">
        <v>36</v>
      </c>
      <c r="M99" s="60"/>
      <c r="N99" s="61">
        <v>5000000</v>
      </c>
      <c r="O99" s="61">
        <v>5000000</v>
      </c>
      <c r="P99" s="61">
        <v>5000000</v>
      </c>
      <c r="Q99" s="61">
        <v>5000000</v>
      </c>
      <c r="R99" s="61">
        <v>5000000</v>
      </c>
      <c r="U99">
        <f t="shared" si="52"/>
        <v>28</v>
      </c>
      <c r="V99" s="10">
        <f t="shared" si="53"/>
        <v>2826958.9472882655</v>
      </c>
      <c r="W99" s="17">
        <f t="shared" si="54"/>
        <v>-100000</v>
      </c>
      <c r="X99" s="17">
        <f t="shared" si="55"/>
        <v>27269.589472882653</v>
      </c>
      <c r="Y99" s="17">
        <f t="shared" si="56"/>
        <v>2754228.5367611479</v>
      </c>
      <c r="Z99" s="10"/>
    </row>
    <row r="100" spans="7:26" x14ac:dyDescent="0.25">
      <c r="G100" s="15"/>
      <c r="H100" s="4"/>
      <c r="I100" s="6"/>
      <c r="J100" s="125">
        <v>0.3</v>
      </c>
      <c r="K100" s="4"/>
      <c r="L100" s="45" t="s">
        <v>37</v>
      </c>
      <c r="M100" s="4"/>
      <c r="N100" s="4"/>
      <c r="O100" s="4"/>
      <c r="P100" s="4"/>
      <c r="Q100" s="4"/>
      <c r="R100" s="23"/>
      <c r="U100">
        <f t="shared" si="52"/>
        <v>29</v>
      </c>
      <c r="V100" s="10">
        <f t="shared" si="53"/>
        <v>2754228.5367611479</v>
      </c>
      <c r="W100" s="17">
        <f t="shared" si="54"/>
        <v>-100000</v>
      </c>
      <c r="X100" s="17">
        <f t="shared" si="55"/>
        <v>26542.285367611479</v>
      </c>
      <c r="Y100" s="17">
        <f t="shared" si="56"/>
        <v>2680770.8221287592</v>
      </c>
      <c r="Z100" s="10"/>
    </row>
    <row r="101" spans="7:26" x14ac:dyDescent="0.25">
      <c r="G101" s="15"/>
      <c r="H101" s="4"/>
      <c r="I101" s="6"/>
      <c r="J101" s="6"/>
      <c r="K101" s="4"/>
      <c r="L101" s="15"/>
      <c r="M101" s="46" t="s">
        <v>38</v>
      </c>
      <c r="N101" s="17">
        <f>+N91</f>
        <v>-1560900.841685582</v>
      </c>
      <c r="O101" s="17">
        <f t="shared" ref="O101:R101" si="57">+O91</f>
        <v>-1534073.9627186714</v>
      </c>
      <c r="P101" s="17">
        <f t="shared" si="57"/>
        <v>-1503844.7640184362</v>
      </c>
      <c r="Q101" s="17">
        <f t="shared" si="57"/>
        <v>-1469781.7462821782</v>
      </c>
      <c r="R101" s="18">
        <f t="shared" si="57"/>
        <v>-1431398.6852951336</v>
      </c>
      <c r="U101">
        <f t="shared" si="52"/>
        <v>30</v>
      </c>
      <c r="V101" s="10">
        <f t="shared" si="53"/>
        <v>2680770.8221287592</v>
      </c>
      <c r="W101" s="17">
        <f t="shared" si="54"/>
        <v>-100000</v>
      </c>
      <c r="X101" s="17">
        <f t="shared" si="55"/>
        <v>25807.708221287594</v>
      </c>
      <c r="Y101" s="17">
        <f t="shared" si="56"/>
        <v>2606578.5303500467</v>
      </c>
      <c r="Z101" s="10"/>
    </row>
    <row r="102" spans="7:26" x14ac:dyDescent="0.25">
      <c r="G102" s="15"/>
      <c r="H102" s="4"/>
      <c r="I102" s="6"/>
      <c r="J102" s="116">
        <f>SUM(N102:R102)</f>
        <v>0</v>
      </c>
      <c r="K102" s="4"/>
      <c r="L102" s="15"/>
      <c r="M102" s="46" t="s">
        <v>39</v>
      </c>
      <c r="N102" s="130">
        <v>60900</v>
      </c>
      <c r="O102" s="6">
        <v>34074</v>
      </c>
      <c r="P102" s="6">
        <v>3845</v>
      </c>
      <c r="Q102" s="6">
        <v>-30218</v>
      </c>
      <c r="R102" s="16">
        <v>-68601</v>
      </c>
      <c r="U102">
        <f t="shared" si="52"/>
        <v>31</v>
      </c>
      <c r="V102" s="10">
        <f t="shared" si="53"/>
        <v>2606578.5303500467</v>
      </c>
      <c r="W102" s="17">
        <f t="shared" si="54"/>
        <v>-100000</v>
      </c>
      <c r="X102" s="17">
        <f t="shared" si="55"/>
        <v>25065.785303500466</v>
      </c>
      <c r="Y102" s="17">
        <f t="shared" si="56"/>
        <v>2531644.3156535472</v>
      </c>
      <c r="Z102" s="10"/>
    </row>
    <row r="103" spans="7:26" ht="15.75" thickBot="1" x14ac:dyDescent="0.3">
      <c r="G103" s="67"/>
      <c r="H103" s="47"/>
      <c r="I103" s="68"/>
      <c r="J103" s="127">
        <v>0.7</v>
      </c>
      <c r="K103" s="47"/>
      <c r="L103" s="55" t="s">
        <v>40</v>
      </c>
      <c r="M103" s="56"/>
      <c r="N103" s="57">
        <f>SUM(N99:N102)</f>
        <v>3499999.158314418</v>
      </c>
      <c r="O103" s="57">
        <f>SUM(O99:O102)</f>
        <v>3500000.0372813288</v>
      </c>
      <c r="P103" s="57">
        <f>SUM(P99:P102)</f>
        <v>3500000.235981564</v>
      </c>
      <c r="Q103" s="57">
        <f>SUM(Q99:Q102)</f>
        <v>3500000.253717822</v>
      </c>
      <c r="R103" s="58">
        <f>SUM(R99:R102)</f>
        <v>3500000.3147048661</v>
      </c>
      <c r="U103">
        <f t="shared" si="52"/>
        <v>32</v>
      </c>
      <c r="V103" s="10">
        <f t="shared" si="53"/>
        <v>2531644.3156535472</v>
      </c>
      <c r="W103" s="17">
        <f t="shared" si="54"/>
        <v>-100000</v>
      </c>
      <c r="X103" s="17">
        <f t="shared" si="55"/>
        <v>24316.443156535472</v>
      </c>
      <c r="Y103" s="17">
        <f t="shared" si="56"/>
        <v>2455960.7588100825</v>
      </c>
      <c r="Z103" s="10"/>
    </row>
    <row r="104" spans="7:26" x14ac:dyDescent="0.25">
      <c r="N104" s="128">
        <f>+N99*0.7</f>
        <v>3500000</v>
      </c>
      <c r="O104" s="128">
        <f t="shared" ref="O104:R104" si="58">+O99*0.7</f>
        <v>3500000</v>
      </c>
      <c r="P104" s="128">
        <f t="shared" si="58"/>
        <v>3500000</v>
      </c>
      <c r="Q104" s="128">
        <f t="shared" si="58"/>
        <v>3500000</v>
      </c>
      <c r="R104" s="128">
        <f t="shared" si="58"/>
        <v>3500000</v>
      </c>
      <c r="U104">
        <f t="shared" si="52"/>
        <v>33</v>
      </c>
      <c r="V104" s="10">
        <f t="shared" si="53"/>
        <v>2455960.7588100825</v>
      </c>
      <c r="W104" s="17">
        <f t="shared" si="54"/>
        <v>-100000</v>
      </c>
      <c r="X104" s="17">
        <f t="shared" si="55"/>
        <v>23559.607588100826</v>
      </c>
      <c r="Y104" s="17">
        <f t="shared" si="56"/>
        <v>2379520.3663981832</v>
      </c>
      <c r="Z104" s="10"/>
    </row>
    <row r="105" spans="7:26" x14ac:dyDescent="0.25">
      <c r="N105" s="128">
        <f>+N104-N103</f>
        <v>0.84168558195233345</v>
      </c>
      <c r="O105" s="128">
        <f t="shared" ref="O105:R105" si="59">+O104-O103</f>
        <v>-3.7281328812241554E-2</v>
      </c>
      <c r="P105" s="128">
        <f t="shared" si="59"/>
        <v>-0.23598156403750181</v>
      </c>
      <c r="Q105" s="128">
        <f t="shared" si="59"/>
        <v>-0.25371782202273607</v>
      </c>
      <c r="R105" s="128">
        <f t="shared" si="59"/>
        <v>-0.31470486614853144</v>
      </c>
      <c r="U105">
        <f t="shared" si="52"/>
        <v>34</v>
      </c>
      <c r="V105" s="10">
        <f t="shared" si="53"/>
        <v>2379520.3663981832</v>
      </c>
      <c r="W105" s="17">
        <f t="shared" si="54"/>
        <v>-100000</v>
      </c>
      <c r="X105" s="17">
        <f t="shared" si="55"/>
        <v>22795.203663981833</v>
      </c>
      <c r="Y105" s="17">
        <f t="shared" si="56"/>
        <v>2302315.5700621651</v>
      </c>
      <c r="Z105" s="10"/>
    </row>
    <row r="106" spans="7:26" x14ac:dyDescent="0.25">
      <c r="U106">
        <f t="shared" si="52"/>
        <v>35</v>
      </c>
      <c r="V106" s="10">
        <f t="shared" si="53"/>
        <v>2302315.5700621651</v>
      </c>
      <c r="W106" s="17">
        <f t="shared" si="54"/>
        <v>-100000</v>
      </c>
      <c r="X106" s="17">
        <f t="shared" si="55"/>
        <v>22023.155700621654</v>
      </c>
      <c r="Y106" s="17">
        <f t="shared" si="56"/>
        <v>2224338.7257627868</v>
      </c>
      <c r="Z106" s="10"/>
    </row>
    <row r="107" spans="7:26" x14ac:dyDescent="0.25">
      <c r="U107">
        <f t="shared" si="52"/>
        <v>36</v>
      </c>
      <c r="V107" s="10">
        <f t="shared" si="53"/>
        <v>2224338.7257627868</v>
      </c>
      <c r="W107" s="17">
        <f t="shared" si="54"/>
        <v>-100000</v>
      </c>
      <c r="X107" s="17">
        <f t="shared" si="55"/>
        <v>21243.38725762787</v>
      </c>
      <c r="Y107" s="111">
        <f t="shared" si="56"/>
        <v>2145582.1130204145</v>
      </c>
      <c r="Z107" s="129">
        <f t="shared" ref="Z107" si="60">SUM(X96:X107)</f>
        <v>304724.1042557286</v>
      </c>
    </row>
    <row r="108" spans="7:26" x14ac:dyDescent="0.25">
      <c r="U108">
        <f t="shared" ref="U108:U119" si="61">+U107+1</f>
        <v>37</v>
      </c>
      <c r="V108" s="10">
        <f t="shared" ref="V108:V119" si="62">+Y107</f>
        <v>2145582.1130204145</v>
      </c>
      <c r="W108" s="17">
        <f t="shared" ref="W108:W119" si="63">+W107</f>
        <v>-100000</v>
      </c>
      <c r="X108" s="17">
        <f t="shared" ref="X108:X119" si="64">(V108+W108)*$H$73</f>
        <v>20455.821130204145</v>
      </c>
      <c r="Y108" s="17">
        <f t="shared" ref="Y108:Y119" si="65">+V108+W108+X108</f>
        <v>2066037.9341506187</v>
      </c>
      <c r="Z108" s="10"/>
    </row>
    <row r="109" spans="7:26" x14ac:dyDescent="0.25">
      <c r="U109">
        <f t="shared" si="61"/>
        <v>38</v>
      </c>
      <c r="V109" s="10">
        <f t="shared" si="62"/>
        <v>2066037.9341506187</v>
      </c>
      <c r="W109" s="17">
        <f t="shared" si="63"/>
        <v>-100000</v>
      </c>
      <c r="X109" s="17">
        <f t="shared" si="64"/>
        <v>19660.379341506188</v>
      </c>
      <c r="Y109" s="17">
        <f t="shared" si="65"/>
        <v>1985698.3134921249</v>
      </c>
      <c r="Z109" s="10"/>
    </row>
    <row r="110" spans="7:26" x14ac:dyDescent="0.25">
      <c r="U110">
        <f t="shared" si="61"/>
        <v>39</v>
      </c>
      <c r="V110" s="10">
        <f t="shared" si="62"/>
        <v>1985698.3134921249</v>
      </c>
      <c r="W110" s="17">
        <f t="shared" si="63"/>
        <v>-100000</v>
      </c>
      <c r="X110" s="17">
        <f t="shared" si="64"/>
        <v>18856.983134921251</v>
      </c>
      <c r="Y110" s="17">
        <f t="shared" si="65"/>
        <v>1904555.2966270461</v>
      </c>
      <c r="Z110" s="10"/>
    </row>
    <row r="111" spans="7:26" x14ac:dyDescent="0.25">
      <c r="U111">
        <f t="shared" si="61"/>
        <v>40</v>
      </c>
      <c r="V111" s="10">
        <f t="shared" si="62"/>
        <v>1904555.2966270461</v>
      </c>
      <c r="W111" s="17">
        <f t="shared" si="63"/>
        <v>-100000</v>
      </c>
      <c r="X111" s="17">
        <f t="shared" si="64"/>
        <v>18045.552966270461</v>
      </c>
      <c r="Y111" s="17">
        <f t="shared" si="65"/>
        <v>1822600.8495933164</v>
      </c>
      <c r="Z111" s="10"/>
    </row>
    <row r="112" spans="7:26" x14ac:dyDescent="0.25">
      <c r="U112">
        <f t="shared" si="61"/>
        <v>41</v>
      </c>
      <c r="V112" s="10">
        <f t="shared" si="62"/>
        <v>1822600.8495933164</v>
      </c>
      <c r="W112" s="17">
        <f t="shared" si="63"/>
        <v>-100000</v>
      </c>
      <c r="X112" s="17">
        <f t="shared" si="64"/>
        <v>17226.008495933165</v>
      </c>
      <c r="Y112" s="17">
        <f t="shared" si="65"/>
        <v>1739826.8580892496</v>
      </c>
      <c r="Z112" s="10"/>
    </row>
    <row r="113" spans="21:26" x14ac:dyDescent="0.25">
      <c r="U113">
        <f t="shared" si="61"/>
        <v>42</v>
      </c>
      <c r="V113" s="10">
        <f t="shared" si="62"/>
        <v>1739826.8580892496</v>
      </c>
      <c r="W113" s="17">
        <f t="shared" si="63"/>
        <v>-100000</v>
      </c>
      <c r="X113" s="17">
        <f t="shared" si="64"/>
        <v>16398.268580892494</v>
      </c>
      <c r="Y113" s="17">
        <f t="shared" si="65"/>
        <v>1656225.1266701422</v>
      </c>
      <c r="Z113" s="10"/>
    </row>
    <row r="114" spans="21:26" x14ac:dyDescent="0.25">
      <c r="U114">
        <f t="shared" si="61"/>
        <v>43</v>
      </c>
      <c r="V114" s="10">
        <f t="shared" si="62"/>
        <v>1656225.1266701422</v>
      </c>
      <c r="W114" s="17">
        <f t="shared" si="63"/>
        <v>-100000</v>
      </c>
      <c r="X114" s="17">
        <f t="shared" si="64"/>
        <v>15562.251266701422</v>
      </c>
      <c r="Y114" s="17">
        <f t="shared" si="65"/>
        <v>1571787.3779368435</v>
      </c>
      <c r="Z114" s="10"/>
    </row>
    <row r="115" spans="21:26" x14ac:dyDescent="0.25">
      <c r="U115">
        <f t="shared" si="61"/>
        <v>44</v>
      </c>
      <c r="V115" s="10">
        <f t="shared" si="62"/>
        <v>1571787.3779368435</v>
      </c>
      <c r="W115" s="17">
        <f t="shared" si="63"/>
        <v>-100000</v>
      </c>
      <c r="X115" s="17">
        <f t="shared" si="64"/>
        <v>14717.873779368436</v>
      </c>
      <c r="Y115" s="17">
        <f t="shared" si="65"/>
        <v>1486505.2517162119</v>
      </c>
      <c r="Z115" s="10"/>
    </row>
    <row r="116" spans="21:26" x14ac:dyDescent="0.25">
      <c r="U116">
        <f t="shared" si="61"/>
        <v>45</v>
      </c>
      <c r="V116" s="10">
        <f t="shared" si="62"/>
        <v>1486505.2517162119</v>
      </c>
      <c r="W116" s="17">
        <f t="shared" si="63"/>
        <v>-100000</v>
      </c>
      <c r="X116" s="17">
        <f t="shared" si="64"/>
        <v>13865.052517162119</v>
      </c>
      <c r="Y116" s="17">
        <f t="shared" si="65"/>
        <v>1400370.3042333741</v>
      </c>
      <c r="Z116" s="10"/>
    </row>
    <row r="117" spans="21:26" x14ac:dyDescent="0.25">
      <c r="U117">
        <f t="shared" si="61"/>
        <v>46</v>
      </c>
      <c r="V117" s="10">
        <f t="shared" si="62"/>
        <v>1400370.3042333741</v>
      </c>
      <c r="W117" s="17">
        <f t="shared" si="63"/>
        <v>-100000</v>
      </c>
      <c r="X117" s="17">
        <f t="shared" si="64"/>
        <v>13003.703042333742</v>
      </c>
      <c r="Y117" s="17">
        <f t="shared" si="65"/>
        <v>1313374.0072757078</v>
      </c>
      <c r="Z117" s="10"/>
    </row>
    <row r="118" spans="21:26" x14ac:dyDescent="0.25">
      <c r="U118">
        <f t="shared" si="61"/>
        <v>47</v>
      </c>
      <c r="V118" s="10">
        <f t="shared" si="62"/>
        <v>1313374.0072757078</v>
      </c>
      <c r="W118" s="17">
        <f t="shared" si="63"/>
        <v>-100000</v>
      </c>
      <c r="X118" s="17">
        <f t="shared" si="64"/>
        <v>12133.740072757078</v>
      </c>
      <c r="Y118" s="17">
        <f t="shared" si="65"/>
        <v>1225507.7473484648</v>
      </c>
      <c r="Z118" s="10"/>
    </row>
    <row r="119" spans="21:26" x14ac:dyDescent="0.25">
      <c r="U119">
        <f t="shared" si="61"/>
        <v>48</v>
      </c>
      <c r="V119" s="10">
        <f t="shared" si="62"/>
        <v>1225507.7473484648</v>
      </c>
      <c r="W119" s="17">
        <f t="shared" si="63"/>
        <v>-100000</v>
      </c>
      <c r="X119" s="17">
        <f t="shared" si="64"/>
        <v>11255.077473484647</v>
      </c>
      <c r="Y119" s="111">
        <f t="shared" si="65"/>
        <v>1136762.8248219495</v>
      </c>
      <c r="Z119" s="129">
        <f t="shared" ref="Z119" si="66">SUM(X108:X119)</f>
        <v>191180.71180153513</v>
      </c>
    </row>
    <row r="120" spans="21:26" x14ac:dyDescent="0.25">
      <c r="U120">
        <f t="shared" ref="U120:U131" si="67">+U119+1</f>
        <v>49</v>
      </c>
      <c r="V120" s="10">
        <f t="shared" ref="V120:V131" si="68">+Y119</f>
        <v>1136762.8248219495</v>
      </c>
      <c r="W120" s="17">
        <f t="shared" ref="W120:W131" si="69">+W119</f>
        <v>-100000</v>
      </c>
      <c r="X120" s="17">
        <f t="shared" ref="X120:X131" si="70">(V120+W120)*$H$73</f>
        <v>10367.628248219495</v>
      </c>
      <c r="Y120" s="17">
        <f t="shared" ref="Y120:Y131" si="71">+V120+W120+X120</f>
        <v>1047130.453070169</v>
      </c>
      <c r="Z120" s="10"/>
    </row>
    <row r="121" spans="21:26" x14ac:dyDescent="0.25">
      <c r="U121">
        <f t="shared" si="67"/>
        <v>50</v>
      </c>
      <c r="V121" s="10">
        <f t="shared" si="68"/>
        <v>1047130.453070169</v>
      </c>
      <c r="W121" s="17">
        <f t="shared" si="69"/>
        <v>-100000</v>
      </c>
      <c r="X121" s="17">
        <f t="shared" si="70"/>
        <v>9471.3045307016891</v>
      </c>
      <c r="Y121" s="17">
        <f t="shared" si="71"/>
        <v>956601.75760087068</v>
      </c>
      <c r="Z121" s="10"/>
    </row>
    <row r="122" spans="21:26" x14ac:dyDescent="0.25">
      <c r="U122">
        <f t="shared" si="67"/>
        <v>51</v>
      </c>
      <c r="V122" s="10">
        <f t="shared" si="68"/>
        <v>956601.75760087068</v>
      </c>
      <c r="W122" s="17">
        <f t="shared" si="69"/>
        <v>-100000</v>
      </c>
      <c r="X122" s="17">
        <f t="shared" si="70"/>
        <v>8566.0175760087077</v>
      </c>
      <c r="Y122" s="17">
        <f t="shared" si="71"/>
        <v>865167.77517687937</v>
      </c>
      <c r="Z122" s="10"/>
    </row>
    <row r="123" spans="21:26" x14ac:dyDescent="0.25">
      <c r="U123">
        <f t="shared" si="67"/>
        <v>52</v>
      </c>
      <c r="V123" s="10">
        <f t="shared" si="68"/>
        <v>865167.77517687937</v>
      </c>
      <c r="W123" s="17">
        <f t="shared" si="69"/>
        <v>-100000</v>
      </c>
      <c r="X123" s="17">
        <f t="shared" si="70"/>
        <v>7651.6777517687942</v>
      </c>
      <c r="Y123" s="17">
        <f t="shared" si="71"/>
        <v>772819.45292864821</v>
      </c>
      <c r="Z123" s="10"/>
    </row>
    <row r="124" spans="21:26" x14ac:dyDescent="0.25">
      <c r="U124">
        <f t="shared" si="67"/>
        <v>53</v>
      </c>
      <c r="V124" s="10">
        <f t="shared" si="68"/>
        <v>772819.45292864821</v>
      </c>
      <c r="W124" s="17">
        <f t="shared" si="69"/>
        <v>-100000</v>
      </c>
      <c r="X124" s="17">
        <f t="shared" si="70"/>
        <v>6728.1945292864821</v>
      </c>
      <c r="Y124" s="17">
        <f t="shared" si="71"/>
        <v>679547.64745793468</v>
      </c>
      <c r="Z124" s="10"/>
    </row>
    <row r="125" spans="21:26" x14ac:dyDescent="0.25">
      <c r="U125">
        <f t="shared" si="67"/>
        <v>54</v>
      </c>
      <c r="V125" s="10">
        <f t="shared" si="68"/>
        <v>679547.64745793468</v>
      </c>
      <c r="W125" s="17">
        <f t="shared" si="69"/>
        <v>-100000</v>
      </c>
      <c r="X125" s="17">
        <f t="shared" si="70"/>
        <v>5795.4764745793473</v>
      </c>
      <c r="Y125" s="17">
        <f t="shared" si="71"/>
        <v>585343.12393251399</v>
      </c>
      <c r="Z125" s="10"/>
    </row>
    <row r="126" spans="21:26" x14ac:dyDescent="0.25">
      <c r="U126">
        <f t="shared" si="67"/>
        <v>55</v>
      </c>
      <c r="V126" s="10">
        <f t="shared" si="68"/>
        <v>585343.12393251399</v>
      </c>
      <c r="W126" s="17">
        <f t="shared" si="69"/>
        <v>-100000</v>
      </c>
      <c r="X126" s="17">
        <f t="shared" si="70"/>
        <v>4853.4312393251403</v>
      </c>
      <c r="Y126" s="17">
        <f t="shared" si="71"/>
        <v>490196.55517183914</v>
      </c>
      <c r="Z126" s="10"/>
    </row>
    <row r="127" spans="21:26" x14ac:dyDescent="0.25">
      <c r="U127">
        <f t="shared" si="67"/>
        <v>56</v>
      </c>
      <c r="V127" s="10">
        <f t="shared" si="68"/>
        <v>490196.55517183914</v>
      </c>
      <c r="W127" s="17">
        <f t="shared" si="69"/>
        <v>-100000</v>
      </c>
      <c r="X127" s="17">
        <f t="shared" si="70"/>
        <v>3901.9655517183915</v>
      </c>
      <c r="Y127" s="17">
        <f t="shared" si="71"/>
        <v>394098.52072355751</v>
      </c>
      <c r="Z127" s="10"/>
    </row>
    <row r="128" spans="21:26" x14ac:dyDescent="0.25">
      <c r="U128">
        <f t="shared" si="67"/>
        <v>57</v>
      </c>
      <c r="V128" s="10">
        <f t="shared" si="68"/>
        <v>394098.52072355751</v>
      </c>
      <c r="W128" s="17">
        <f t="shared" si="69"/>
        <v>-100000</v>
      </c>
      <c r="X128" s="17">
        <f t="shared" si="70"/>
        <v>2940.9852072355752</v>
      </c>
      <c r="Y128" s="17">
        <f t="shared" si="71"/>
        <v>297039.50593079306</v>
      </c>
      <c r="Z128" s="10"/>
    </row>
    <row r="129" spans="21:26" x14ac:dyDescent="0.25">
      <c r="U129">
        <f t="shared" si="67"/>
        <v>58</v>
      </c>
      <c r="V129" s="10">
        <f t="shared" si="68"/>
        <v>297039.50593079306</v>
      </c>
      <c r="W129" s="17">
        <f t="shared" si="69"/>
        <v>-100000</v>
      </c>
      <c r="X129" s="17">
        <f t="shared" si="70"/>
        <v>1970.3950593079308</v>
      </c>
      <c r="Y129" s="17">
        <f t="shared" si="71"/>
        <v>199009.90099010098</v>
      </c>
      <c r="Z129" s="10"/>
    </row>
    <row r="130" spans="21:26" x14ac:dyDescent="0.25">
      <c r="U130">
        <f t="shared" si="67"/>
        <v>59</v>
      </c>
      <c r="V130" s="10">
        <f t="shared" si="68"/>
        <v>199009.90099010098</v>
      </c>
      <c r="W130" s="17">
        <f t="shared" si="69"/>
        <v>-100000</v>
      </c>
      <c r="X130" s="17">
        <f t="shared" si="70"/>
        <v>990.09900990100982</v>
      </c>
      <c r="Y130" s="17">
        <f t="shared" si="71"/>
        <v>100000.00000000199</v>
      </c>
      <c r="Z130" s="10"/>
    </row>
    <row r="131" spans="21:26" x14ac:dyDescent="0.25">
      <c r="U131">
        <f t="shared" si="67"/>
        <v>60</v>
      </c>
      <c r="V131" s="10">
        <f t="shared" si="68"/>
        <v>100000.00000000199</v>
      </c>
      <c r="W131" s="17">
        <f t="shared" si="69"/>
        <v>-100000</v>
      </c>
      <c r="X131" s="111">
        <f t="shared" si="70"/>
        <v>1.9936123862862589E-11</v>
      </c>
      <c r="Y131" s="111">
        <f t="shared" si="71"/>
        <v>2.0135485101491214E-9</v>
      </c>
      <c r="Z131" s="129">
        <f t="shared" ref="Z131" si="72">SUM(X120:X131)</f>
        <v>63237.175178052581</v>
      </c>
    </row>
  </sheetData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7C5AC-03AA-4D2D-8E7D-7F6DB5463F55}">
  <dimension ref="D1:G23"/>
  <sheetViews>
    <sheetView tabSelected="1" zoomScale="90" zoomScaleNormal="90" workbookViewId="0">
      <selection activeCell="D1" sqref="D1:G1"/>
    </sheetView>
  </sheetViews>
  <sheetFormatPr baseColWidth="10" defaultRowHeight="21" x14ac:dyDescent="0.35"/>
  <cols>
    <col min="1" max="16384" width="11.42578125" style="132"/>
  </cols>
  <sheetData>
    <row r="1" spans="4:7" x14ac:dyDescent="0.35">
      <c r="D1" s="134" t="s">
        <v>76</v>
      </c>
      <c r="E1" s="135"/>
      <c r="F1" s="135"/>
      <c r="G1" s="135"/>
    </row>
    <row r="2" spans="4:7" x14ac:dyDescent="0.35">
      <c r="D2" s="132" t="s">
        <v>73</v>
      </c>
      <c r="E2" s="132" t="s">
        <v>95</v>
      </c>
    </row>
    <row r="3" spans="4:7" x14ac:dyDescent="0.35">
      <c r="D3" s="132" t="s">
        <v>74</v>
      </c>
      <c r="E3" s="132" t="s">
        <v>96</v>
      </c>
    </row>
    <row r="4" spans="4:7" x14ac:dyDescent="0.35">
      <c r="D4" s="132" t="s">
        <v>75</v>
      </c>
      <c r="E4" s="132" t="s">
        <v>102</v>
      </c>
    </row>
    <row r="5" spans="4:7" x14ac:dyDescent="0.35">
      <c r="D5" s="132" t="s">
        <v>77</v>
      </c>
      <c r="E5" s="132" t="s">
        <v>103</v>
      </c>
    </row>
    <row r="6" spans="4:7" x14ac:dyDescent="0.35">
      <c r="D6" s="132" t="s">
        <v>78</v>
      </c>
      <c r="E6" s="133" t="s">
        <v>104</v>
      </c>
    </row>
    <row r="7" spans="4:7" x14ac:dyDescent="0.35">
      <c r="D7" s="132" t="s">
        <v>42</v>
      </c>
      <c r="E7" s="132" t="s">
        <v>105</v>
      </c>
    </row>
    <row r="8" spans="4:7" x14ac:dyDescent="0.35">
      <c r="D8" s="132" t="s">
        <v>79</v>
      </c>
      <c r="E8" s="132" t="s">
        <v>97</v>
      </c>
    </row>
    <row r="9" spans="4:7" x14ac:dyDescent="0.35">
      <c r="D9" s="132" t="s">
        <v>80</v>
      </c>
      <c r="E9" s="132" t="s">
        <v>106</v>
      </c>
    </row>
    <row r="10" spans="4:7" x14ac:dyDescent="0.35">
      <c r="D10" s="132" t="s">
        <v>81</v>
      </c>
      <c r="E10" s="132" t="s">
        <v>98</v>
      </c>
    </row>
    <row r="11" spans="4:7" x14ac:dyDescent="0.35">
      <c r="D11" s="132" t="s">
        <v>82</v>
      </c>
      <c r="E11" s="132" t="s">
        <v>107</v>
      </c>
    </row>
    <row r="12" spans="4:7" x14ac:dyDescent="0.35">
      <c r="D12" s="132" t="s">
        <v>89</v>
      </c>
      <c r="E12" s="132" t="s">
        <v>99</v>
      </c>
    </row>
    <row r="13" spans="4:7" x14ac:dyDescent="0.35">
      <c r="D13" s="132" t="s">
        <v>83</v>
      </c>
      <c r="E13" s="132" t="s">
        <v>108</v>
      </c>
    </row>
    <row r="14" spans="4:7" x14ac:dyDescent="0.35">
      <c r="D14" s="132" t="s">
        <v>84</v>
      </c>
      <c r="E14" s="133" t="s">
        <v>109</v>
      </c>
    </row>
    <row r="15" spans="4:7" x14ac:dyDescent="0.35">
      <c r="D15" s="132" t="s">
        <v>85</v>
      </c>
      <c r="E15" s="132" t="s">
        <v>110</v>
      </c>
    </row>
    <row r="16" spans="4:7" x14ac:dyDescent="0.35">
      <c r="D16" s="132" t="s">
        <v>86</v>
      </c>
      <c r="E16" s="132" t="s">
        <v>100</v>
      </c>
    </row>
    <row r="17" spans="4:5" x14ac:dyDescent="0.35">
      <c r="D17" s="132" t="s">
        <v>87</v>
      </c>
      <c r="E17" s="133" t="s">
        <v>111</v>
      </c>
    </row>
    <row r="18" spans="4:5" x14ac:dyDescent="0.35">
      <c r="D18" s="132" t="s">
        <v>88</v>
      </c>
      <c r="E18" s="132" t="s">
        <v>112</v>
      </c>
    </row>
    <row r="19" spans="4:5" x14ac:dyDescent="0.35">
      <c r="D19" s="132" t="s">
        <v>90</v>
      </c>
      <c r="E19" s="132" t="s">
        <v>101</v>
      </c>
    </row>
    <row r="20" spans="4:5" x14ac:dyDescent="0.35">
      <c r="D20" s="132" t="s">
        <v>91</v>
      </c>
    </row>
    <row r="21" spans="4:5" x14ac:dyDescent="0.35">
      <c r="D21" s="132" t="s">
        <v>92</v>
      </c>
    </row>
    <row r="22" spans="4:5" x14ac:dyDescent="0.35">
      <c r="D22" s="132" t="s">
        <v>93</v>
      </c>
    </row>
    <row r="23" spans="4:5" x14ac:dyDescent="0.35">
      <c r="D23" s="133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2024-06-27T03:32:43Z</dcterms:created>
  <dcterms:modified xsi:type="dcterms:W3CDTF">2024-06-27T05:40:03Z</dcterms:modified>
</cp:coreProperties>
</file>