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03254DCD-F2C6-4F88-9A2B-5B782F0A1F96}" xr6:coauthVersionLast="47" xr6:coauthVersionMax="47" xr10:uidLastSave="{00000000-0000-0000-0000-000000000000}"/>
  <bookViews>
    <workbookView xWindow="-120" yWindow="-120" windowWidth="29040" windowHeight="15720" xr2:uid="{DA03BCA3-4753-4A41-A18F-AEF1723AEE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C12" i="1" l="1"/>
  <c r="CC23" i="1" s="1"/>
  <c r="B24" i="1"/>
  <c r="B25" i="1" s="1"/>
  <c r="B26" i="1" s="1"/>
  <c r="AX16" i="1"/>
  <c r="AO5" i="1"/>
  <c r="AP5" i="1" s="1"/>
  <c r="AQ5" i="1" s="1"/>
  <c r="AR5" i="1" s="1"/>
  <c r="AS5" i="1" s="1"/>
  <c r="AT5" i="1" s="1"/>
  <c r="AU5" i="1" s="1"/>
  <c r="AV5" i="1" s="1"/>
  <c r="AW5" i="1" s="1"/>
  <c r="AA8" i="1"/>
  <c r="Z8" i="1"/>
  <c r="Y8" i="1"/>
  <c r="X8" i="1"/>
  <c r="W8" i="1"/>
  <c r="V8" i="1"/>
  <c r="U8" i="1"/>
  <c r="T8" i="1"/>
  <c r="S8" i="1"/>
  <c r="R8" i="1"/>
  <c r="S6" i="1"/>
  <c r="T6" i="1" s="1"/>
  <c r="U6" i="1" s="1"/>
  <c r="V6" i="1" s="1"/>
  <c r="W6" i="1" s="1"/>
  <c r="X6" i="1" s="1"/>
  <c r="Y6" i="1" s="1"/>
  <c r="Z6" i="1" s="1"/>
  <c r="AA6" i="1" s="1"/>
  <c r="G18" i="1"/>
  <c r="D23" i="1" s="1"/>
  <c r="G17" i="1"/>
  <c r="C25" i="1" l="1"/>
  <c r="D24" i="1"/>
  <c r="C24" i="1"/>
  <c r="D25" i="1"/>
  <c r="BN20" i="1"/>
  <c r="BN23" i="1"/>
  <c r="CC11" i="1" s="1"/>
  <c r="R10" i="1"/>
  <c r="R11" i="1"/>
  <c r="S11" i="1" s="1"/>
  <c r="T11" i="1" s="1"/>
  <c r="U11" i="1" s="1"/>
  <c r="AP14" i="1"/>
  <c r="AR14" i="1"/>
  <c r="AN14" i="1"/>
  <c r="AO14" i="1"/>
  <c r="AQ14" i="1"/>
  <c r="AS14" i="1"/>
  <c r="AT14" i="1"/>
  <c r="AU14" i="1"/>
  <c r="AV14" i="1"/>
  <c r="AW14" i="1"/>
  <c r="C23" i="1"/>
  <c r="E23" i="1" s="1"/>
  <c r="F23" i="1" s="1"/>
  <c r="G23" i="1" s="1"/>
  <c r="D39" i="1" s="1"/>
  <c r="E40" i="1" s="1"/>
  <c r="F40" i="1" s="1"/>
  <c r="B27" i="1"/>
  <c r="B28" i="1" s="1"/>
  <c r="B29" i="1" s="1"/>
  <c r="D26" i="1"/>
  <c r="C26" i="1"/>
  <c r="R15" i="1" l="1"/>
  <c r="R28" i="1" s="1"/>
  <c r="AN15" i="1" s="1"/>
  <c r="AN17" i="1" s="1"/>
  <c r="AN18" i="1" s="1"/>
  <c r="E25" i="1"/>
  <c r="F25" i="1" s="1"/>
  <c r="BN36" i="1"/>
  <c r="CC8" i="1"/>
  <c r="R24" i="1"/>
  <c r="E24" i="1"/>
  <c r="F24" i="1" s="1"/>
  <c r="G24" i="1" s="1"/>
  <c r="D42" i="1" s="1"/>
  <c r="E43" i="1" s="1"/>
  <c r="F43" i="1" s="1"/>
  <c r="S10" i="1"/>
  <c r="S24" i="1" s="1"/>
  <c r="R18" i="1"/>
  <c r="R21" i="1" s="1"/>
  <c r="B30" i="1"/>
  <c r="C29" i="1"/>
  <c r="E29" i="1" s="1"/>
  <c r="F29" i="1" s="1"/>
  <c r="C28" i="1"/>
  <c r="E28" i="1" s="1"/>
  <c r="C27" i="1"/>
  <c r="E27" i="1" s="1"/>
  <c r="F27" i="1" s="1"/>
  <c r="E26" i="1"/>
  <c r="F26" i="1" s="1"/>
  <c r="G26" i="1" l="1"/>
  <c r="D48" i="1" s="1"/>
  <c r="E49" i="1" s="1"/>
  <c r="CC21" i="1"/>
  <c r="G25" i="1"/>
  <c r="D45" i="1" s="1"/>
  <c r="E46" i="1" s="1"/>
  <c r="F46" i="1" s="1"/>
  <c r="F28" i="1"/>
  <c r="G29" i="1" s="1"/>
  <c r="E57" i="1" s="1"/>
  <c r="D58" i="1" s="1"/>
  <c r="T10" i="1"/>
  <c r="S15" i="1"/>
  <c r="S28" i="1" s="1"/>
  <c r="S18" i="1"/>
  <c r="S21" i="1" s="1"/>
  <c r="G27" i="1"/>
  <c r="E51" i="1" s="1"/>
  <c r="D52" i="1" s="1"/>
  <c r="B31" i="1"/>
  <c r="C30" i="1"/>
  <c r="E30" i="1" s="1"/>
  <c r="F30" i="1" s="1"/>
  <c r="G30" i="1" s="1"/>
  <c r="E60" i="1" s="1"/>
  <c r="D61" i="1" s="1"/>
  <c r="F49" i="1" l="1"/>
  <c r="F52" i="1" s="1"/>
  <c r="CC28" i="1"/>
  <c r="AO15" i="1"/>
  <c r="AO17" i="1" s="1"/>
  <c r="AO18" i="1" s="1"/>
  <c r="T24" i="1"/>
  <c r="G28" i="1"/>
  <c r="E54" i="1" s="1"/>
  <c r="D55" i="1" s="1"/>
  <c r="U10" i="1"/>
  <c r="T15" i="1"/>
  <c r="T28" i="1" s="1"/>
  <c r="AP15" i="1" s="1"/>
  <c r="AP17" i="1" s="1"/>
  <c r="AP18" i="1" s="1"/>
  <c r="T18" i="1"/>
  <c r="T21" i="1" s="1"/>
  <c r="B32" i="1"/>
  <c r="C31" i="1"/>
  <c r="E31" i="1" s="1"/>
  <c r="F31" i="1" l="1"/>
  <c r="G31" i="1" s="1"/>
  <c r="E63" i="1" s="1"/>
  <c r="D64" i="1" s="1"/>
  <c r="BK8" i="1"/>
  <c r="F55" i="1"/>
  <c r="F58" i="1" s="1"/>
  <c r="F61" i="1" s="1"/>
  <c r="U24" i="1"/>
  <c r="C32" i="1"/>
  <c r="E32" i="1" s="1"/>
  <c r="F32" i="1" s="1"/>
  <c r="BK9" i="1"/>
  <c r="BL9" i="1" s="1"/>
  <c r="V10" i="1"/>
  <c r="U15" i="1"/>
  <c r="U28" i="1" s="1"/>
  <c r="AQ15" i="1" s="1"/>
  <c r="AQ17" i="1" s="1"/>
  <c r="AQ18" i="1" s="1"/>
  <c r="U18" i="1"/>
  <c r="U21" i="1" s="1"/>
  <c r="F64" i="1" l="1"/>
  <c r="G32" i="1"/>
  <c r="E66" i="1" s="1"/>
  <c r="D67" i="1" s="1"/>
  <c r="V24" i="1"/>
  <c r="BI22" i="1"/>
  <c r="BL8" i="1"/>
  <c r="BL10" i="1" s="1"/>
  <c r="BP8" i="1" s="1"/>
  <c r="BO13" i="1" s="1"/>
  <c r="BK10" i="1"/>
  <c r="W10" i="1"/>
  <c r="W24" i="1" s="1"/>
  <c r="V18" i="1"/>
  <c r="V21" i="1" s="1"/>
  <c r="V15" i="1"/>
  <c r="V28" i="1" s="1"/>
  <c r="AR15" i="1" s="1"/>
  <c r="AR17" i="1" s="1"/>
  <c r="AR18" i="1" s="1"/>
  <c r="F67" i="1" l="1"/>
  <c r="X10" i="1"/>
  <c r="W18" i="1"/>
  <c r="W21" i="1" s="1"/>
  <c r="W15" i="1"/>
  <c r="W28" i="1" s="1"/>
  <c r="AS15" i="1" s="1"/>
  <c r="AS17" i="1" s="1"/>
  <c r="AS18" i="1" s="1"/>
  <c r="X24" i="1" l="1"/>
  <c r="Y10" i="1"/>
  <c r="Y24" i="1" s="1"/>
  <c r="X18" i="1"/>
  <c r="X21" i="1" s="1"/>
  <c r="X15" i="1"/>
  <c r="X28" i="1" s="1"/>
  <c r="AT15" i="1" s="1"/>
  <c r="AT17" i="1" s="1"/>
  <c r="AT18" i="1" s="1"/>
  <c r="Z10" i="1" l="1"/>
  <c r="Z24" i="1" s="1"/>
  <c r="Y18" i="1"/>
  <c r="Y21" i="1" s="1"/>
  <c r="Y15" i="1"/>
  <c r="Y28" i="1" s="1"/>
  <c r="AU15" i="1" s="1"/>
  <c r="AU17" i="1" s="1"/>
  <c r="AU18" i="1" s="1"/>
  <c r="AA10" i="1" l="1"/>
  <c r="Z18" i="1"/>
  <c r="Z21" i="1" s="1"/>
  <c r="Z15" i="1"/>
  <c r="Z28" i="1" s="1"/>
  <c r="AV15" i="1" s="1"/>
  <c r="AV17" i="1" s="1"/>
  <c r="AV18" i="1" s="1"/>
  <c r="AA24" i="1" l="1"/>
  <c r="BN22" i="1"/>
  <c r="CC10" i="1" s="1"/>
  <c r="AA18" i="1"/>
  <c r="AA21" i="1" s="1"/>
  <c r="AA15" i="1"/>
  <c r="AA28" i="1" s="1"/>
  <c r="AW15" i="1" s="1"/>
  <c r="AW17" i="1" s="1"/>
  <c r="AW18" i="1" s="1"/>
  <c r="CC14" i="1" l="1"/>
  <c r="CB17" i="1" s="1"/>
  <c r="CC18" i="1" s="1"/>
  <c r="CC22" i="1"/>
  <c r="BP22" i="1"/>
  <c r="BN26" i="1"/>
  <c r="BM29" i="1" s="1"/>
  <c r="BP9" i="1"/>
  <c r="CC26" i="1" l="1"/>
  <c r="CC24" i="1"/>
  <c r="BN30" i="1"/>
  <c r="BP14" i="1" s="1"/>
  <c r="BN34" i="1" s="1"/>
  <c r="BN33" i="1"/>
  <c r="BN35" i="1" l="1"/>
</calcChain>
</file>

<file path=xl/sharedStrings.xml><?xml version="1.0" encoding="utf-8"?>
<sst xmlns="http://schemas.openxmlformats.org/spreadsheetml/2006/main" count="107" uniqueCount="68">
  <si>
    <t>LOS MISTERIOS DEL IMPUESTO DIFERIDO</t>
  </si>
  <si>
    <t>1. ASUNTO: LA TEORIA</t>
  </si>
  <si>
    <t>Maquinaria en Leasing:</t>
  </si>
  <si>
    <t>Costo</t>
  </si>
  <si>
    <t>Vida útil en años</t>
  </si>
  <si>
    <t>Plazo del contrato</t>
  </si>
  <si>
    <t>Depreciación contable</t>
  </si>
  <si>
    <t>Depreciación tributaria</t>
  </si>
  <si>
    <t>Valor en</t>
  </si>
  <si>
    <t>Libros</t>
  </si>
  <si>
    <t>Base</t>
  </si>
  <si>
    <t>Tributaria</t>
  </si>
  <si>
    <t>Temporaria</t>
  </si>
  <si>
    <t>Diferencia</t>
  </si>
  <si>
    <t>Impuesto</t>
  </si>
  <si>
    <t>Diferido</t>
  </si>
  <si>
    <t>Tasa impositiva</t>
  </si>
  <si>
    <t>882 Imp</t>
  </si>
  <si>
    <t>ESF-Impto.</t>
  </si>
  <si>
    <t>2. EL METODO DEL RESULTADO FUNCIONA</t>
  </si>
  <si>
    <t>Conciliación tributaria</t>
  </si>
  <si>
    <t>Utilidad</t>
  </si>
  <si>
    <t>contable:</t>
  </si>
  <si>
    <t>(+) Dep.NIC16</t>
  </si>
  <si>
    <t>(-) Dep.LIR</t>
  </si>
  <si>
    <t>tributaria:</t>
  </si>
  <si>
    <t>temporal</t>
  </si>
  <si>
    <t>temporaria</t>
  </si>
  <si>
    <t>3. PENSEMOS!!!</t>
  </si>
  <si>
    <t>Ventas</t>
  </si>
  <si>
    <t>Costo de ventas</t>
  </si>
  <si>
    <t>Utilidad bruta</t>
  </si>
  <si>
    <t>Gasto de venta</t>
  </si>
  <si>
    <t>Gasto de administración</t>
  </si>
  <si>
    <t>:</t>
  </si>
  <si>
    <t>881 Impuesto corriente</t>
  </si>
  <si>
    <t>882 Impuesto diferido</t>
  </si>
  <si>
    <t>Reservemos el impuesto corriente:</t>
  </si>
  <si>
    <t>por pagar</t>
  </si>
  <si>
    <t>Utilidad neta</t>
  </si>
  <si>
    <t>Utilidad contable</t>
  </si>
  <si>
    <t>Multas</t>
  </si>
  <si>
    <t>4. LA PRUEBA ACIDA</t>
  </si>
  <si>
    <t>ELIGE UN AÑO 1 AL 10</t>
  </si>
  <si>
    <t>Método del balance</t>
  </si>
  <si>
    <t>Variacion</t>
  </si>
  <si>
    <t>Saldo inicial</t>
  </si>
  <si>
    <t>Saldo final</t>
  </si>
  <si>
    <t>Conciliación tributaria:</t>
  </si>
  <si>
    <t>S/</t>
  </si>
  <si>
    <t>Utilidad TRIBUTARIA</t>
  </si>
  <si>
    <t>40 Impuesto por pagar</t>
  </si>
  <si>
    <t>D</t>
  </si>
  <si>
    <t>H</t>
  </si>
  <si>
    <t>Método del resultado</t>
  </si>
  <si>
    <t>49 Pasivo IRD</t>
  </si>
  <si>
    <t>31.12.XX</t>
  </si>
  <si>
    <t>31.12.XX+1</t>
  </si>
  <si>
    <t>Efecto combinado</t>
  </si>
  <si>
    <t>5. LOS COMPONENTES DEL IMPUESTO A LA RENTA CORRIENTE</t>
  </si>
  <si>
    <t>Componentes</t>
  </si>
  <si>
    <t>El impuesto de la utilidad contable</t>
  </si>
  <si>
    <t>El impuesto de la diferencia temporal</t>
  </si>
  <si>
    <t>El impuesto de la diferencia permanente</t>
  </si>
  <si>
    <t>El impuesto corriente</t>
  </si>
  <si>
    <t>El impuesto diferido siempre es</t>
  </si>
  <si>
    <t>881 + 882   ----------------------------------&gt;</t>
  </si>
  <si>
    <t>El susento de la prueba ácida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</si>
</sst>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5" formatCode="_-* #,##0_-;\-* #,##0_-;_-* &quot;-&quot;??_-;_-@_-"/>
    <numFmt numFmtId="166" formatCode="\A\ñ\o\ ##"/>
    <numFmt numFmtId="167" formatCode="#,##0_ ;\-#,##0\ "/>
    <numFmt numFmtId="169" formatCode="\3\1.\1\2.0#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165" fontId="0" fillId="0" borderId="0" xfId="1" applyNumberFormat="1" applyFont="1"/>
    <xf numFmtId="165" fontId="4" fillId="0" borderId="0" xfId="1" applyNumberFormat="1" applyFont="1"/>
    <xf numFmtId="0" fontId="6" fillId="2" borderId="0" xfId="0" applyFont="1" applyFill="1"/>
    <xf numFmtId="0" fontId="5" fillId="2" borderId="0" xfId="0" applyFont="1" applyFill="1"/>
    <xf numFmtId="166" fontId="0" fillId="0" borderId="0" xfId="1" applyNumberFormat="1" applyFont="1" applyAlignment="1">
      <alignment horizontal="left"/>
    </xf>
    <xf numFmtId="165" fontId="0" fillId="3" borderId="0" xfId="1" applyNumberFormat="1" applyFont="1" applyFill="1"/>
    <xf numFmtId="165" fontId="2" fillId="4" borderId="0" xfId="1" applyNumberFormat="1" applyFont="1" applyFill="1"/>
    <xf numFmtId="165" fontId="5" fillId="4" borderId="0" xfId="1" applyNumberFormat="1" applyFont="1" applyFill="1"/>
    <xf numFmtId="165" fontId="0" fillId="0" borderId="1" xfId="1" applyNumberFormat="1" applyFont="1" applyBorder="1"/>
    <xf numFmtId="9" fontId="0" fillId="0" borderId="1" xfId="2" applyFont="1" applyBorder="1"/>
    <xf numFmtId="165" fontId="0" fillId="0" borderId="2" xfId="1" applyNumberFormat="1" applyFont="1" applyBorder="1"/>
    <xf numFmtId="165" fontId="4" fillId="0" borderId="0" xfId="1" applyNumberFormat="1" applyFont="1" applyAlignment="1">
      <alignment horizontal="center"/>
    </xf>
    <xf numFmtId="167" fontId="4" fillId="0" borderId="0" xfId="1" applyNumberFormat="1" applyFont="1" applyAlignment="1">
      <alignment horizontal="center"/>
    </xf>
    <xf numFmtId="165" fontId="0" fillId="5" borderId="0" xfId="1" applyNumberFormat="1" applyFont="1" applyFill="1"/>
    <xf numFmtId="165" fontId="0" fillId="0" borderId="4" xfId="1" applyNumberFormat="1" applyFont="1" applyBorder="1"/>
    <xf numFmtId="165" fontId="0" fillId="0" borderId="5" xfId="1" applyNumberFormat="1" applyFont="1" applyBorder="1"/>
    <xf numFmtId="165" fontId="0" fillId="0" borderId="6" xfId="1" applyNumberFormat="1" applyFont="1" applyBorder="1"/>
    <xf numFmtId="165" fontId="0" fillId="0" borderId="7" xfId="1" applyNumberFormat="1" applyFont="1" applyBorder="1"/>
    <xf numFmtId="165" fontId="0" fillId="0" borderId="8" xfId="1" applyNumberFormat="1" applyFont="1" applyBorder="1"/>
    <xf numFmtId="165" fontId="0" fillId="6" borderId="4" xfId="1" applyNumberFormat="1" applyFont="1" applyFill="1" applyBorder="1"/>
    <xf numFmtId="165" fontId="0" fillId="6" borderId="5" xfId="1" applyNumberFormat="1" applyFont="1" applyFill="1" applyBorder="1"/>
    <xf numFmtId="165" fontId="0" fillId="6" borderId="6" xfId="1" applyNumberFormat="1" applyFont="1" applyFill="1" applyBorder="1"/>
    <xf numFmtId="165" fontId="0" fillId="6" borderId="7" xfId="1" applyNumberFormat="1" applyFont="1" applyFill="1" applyBorder="1"/>
    <xf numFmtId="165" fontId="0" fillId="6" borderId="1" xfId="1" applyNumberFormat="1" applyFont="1" applyFill="1" applyBorder="1"/>
    <xf numFmtId="165" fontId="0" fillId="6" borderId="8" xfId="1" applyNumberFormat="1" applyFont="1" applyFill="1" applyBorder="1"/>
    <xf numFmtId="165" fontId="0" fillId="6" borderId="0" xfId="1" applyNumberFormat="1" applyFont="1" applyFill="1"/>
    <xf numFmtId="165" fontId="0" fillId="0" borderId="9" xfId="1" applyNumberFormat="1" applyFont="1" applyBorder="1"/>
    <xf numFmtId="165" fontId="0" fillId="0" borderId="10" xfId="1" applyNumberFormat="1" applyFont="1" applyBorder="1"/>
    <xf numFmtId="165" fontId="0" fillId="5" borderId="4" xfId="1" applyNumberFormat="1" applyFont="1" applyFill="1" applyBorder="1"/>
    <xf numFmtId="165" fontId="0" fillId="5" borderId="5" xfId="1" applyNumberFormat="1" applyFont="1" applyFill="1" applyBorder="1"/>
    <xf numFmtId="165" fontId="0" fillId="5" borderId="6" xfId="1" applyNumberFormat="1" applyFont="1" applyFill="1" applyBorder="1"/>
    <xf numFmtId="165" fontId="0" fillId="5" borderId="7" xfId="1" applyNumberFormat="1" applyFont="1" applyFill="1" applyBorder="1"/>
    <xf numFmtId="165" fontId="0" fillId="5" borderId="1" xfId="1" applyNumberFormat="1" applyFont="1" applyFill="1" applyBorder="1"/>
    <xf numFmtId="165" fontId="0" fillId="5" borderId="8" xfId="1" applyNumberFormat="1" applyFont="1" applyFill="1" applyBorder="1"/>
    <xf numFmtId="165" fontId="5" fillId="7" borderId="9" xfId="1" applyNumberFormat="1" applyFont="1" applyFill="1" applyBorder="1"/>
    <xf numFmtId="165" fontId="5" fillId="7" borderId="10" xfId="1" applyNumberFormat="1" applyFont="1" applyFill="1" applyBorder="1"/>
    <xf numFmtId="165" fontId="5" fillId="7" borderId="11" xfId="1" applyNumberFormat="1" applyFont="1" applyFill="1" applyBorder="1"/>
    <xf numFmtId="9" fontId="0" fillId="0" borderId="0" xfId="2" applyFont="1" applyAlignment="1">
      <alignment horizontal="center"/>
    </xf>
    <xf numFmtId="165" fontId="0" fillId="0" borderId="3" xfId="1" applyNumberFormat="1" applyFont="1" applyBorder="1"/>
    <xf numFmtId="0" fontId="0" fillId="8" borderId="3" xfId="1" applyNumberFormat="1" applyFont="1" applyFill="1" applyBorder="1"/>
    <xf numFmtId="165" fontId="3" fillId="0" borderId="0" xfId="1" applyNumberFormat="1" applyFont="1"/>
    <xf numFmtId="167" fontId="3" fillId="0" borderId="0" xfId="1" applyNumberFormat="1" applyFont="1"/>
    <xf numFmtId="165" fontId="0" fillId="9" borderId="4" xfId="1" applyNumberFormat="1" applyFont="1" applyFill="1" applyBorder="1"/>
    <xf numFmtId="165" fontId="0" fillId="9" borderId="5" xfId="1" applyNumberFormat="1" applyFont="1" applyFill="1" applyBorder="1"/>
    <xf numFmtId="165" fontId="4" fillId="9" borderId="7" xfId="1" applyNumberFormat="1" applyFont="1" applyFill="1" applyBorder="1"/>
    <xf numFmtId="165" fontId="0" fillId="9" borderId="1" xfId="1" applyNumberFormat="1" applyFont="1" applyFill="1" applyBorder="1"/>
    <xf numFmtId="165" fontId="4" fillId="9" borderId="12" xfId="1" applyNumberFormat="1" applyFont="1" applyFill="1" applyBorder="1"/>
    <xf numFmtId="165" fontId="4" fillId="9" borderId="13" xfId="1" applyNumberFormat="1" applyFont="1" applyFill="1" applyBorder="1"/>
    <xf numFmtId="165" fontId="0" fillId="0" borderId="14" xfId="1" applyNumberFormat="1" applyFont="1" applyBorder="1"/>
    <xf numFmtId="165" fontId="0" fillId="0" borderId="15" xfId="1" applyNumberFormat="1" applyFont="1" applyBorder="1"/>
    <xf numFmtId="165" fontId="0" fillId="0" borderId="0" xfId="1" applyNumberFormat="1" applyFont="1" applyBorder="1"/>
    <xf numFmtId="167" fontId="4" fillId="8" borderId="2" xfId="1" applyNumberFormat="1" applyFont="1" applyFill="1" applyBorder="1" applyAlignment="1">
      <alignment horizontal="center"/>
    </xf>
    <xf numFmtId="165" fontId="4" fillId="0" borderId="5" xfId="1" applyNumberFormat="1" applyFont="1" applyBorder="1" applyAlignment="1">
      <alignment horizontal="center"/>
    </xf>
    <xf numFmtId="165" fontId="4" fillId="0" borderId="6" xfId="1" applyNumberFormat="1" applyFont="1" applyBorder="1" applyAlignment="1">
      <alignment horizontal="center"/>
    </xf>
    <xf numFmtId="165" fontId="0" fillId="0" borderId="16" xfId="1" applyNumberFormat="1" applyFont="1" applyBorder="1"/>
    <xf numFmtId="165" fontId="3" fillId="0" borderId="7" xfId="1" applyNumberFormat="1" applyFont="1" applyBorder="1"/>
    <xf numFmtId="165" fontId="8" fillId="0" borderId="4" xfId="1" applyNumberFormat="1" applyFont="1" applyBorder="1"/>
    <xf numFmtId="165" fontId="8" fillId="0" borderId="5" xfId="1" applyNumberFormat="1" applyFont="1" applyBorder="1"/>
    <xf numFmtId="165" fontId="8" fillId="0" borderId="15" xfId="1" applyNumberFormat="1" applyFont="1" applyBorder="1"/>
    <xf numFmtId="165" fontId="8" fillId="0" borderId="0" xfId="1" applyNumberFormat="1" applyFont="1" applyBorder="1"/>
    <xf numFmtId="165" fontId="8" fillId="0" borderId="7" xfId="1" applyNumberFormat="1" applyFont="1" applyBorder="1"/>
    <xf numFmtId="165" fontId="8" fillId="0" borderId="1" xfId="1" applyNumberFormat="1" applyFont="1" applyBorder="1"/>
    <xf numFmtId="165" fontId="9" fillId="0" borderId="15" xfId="1" applyNumberFormat="1" applyFont="1" applyBorder="1"/>
    <xf numFmtId="165" fontId="9" fillId="0" borderId="7" xfId="1" applyNumberFormat="1" applyFont="1" applyBorder="1"/>
    <xf numFmtId="165" fontId="4" fillId="10" borderId="0" xfId="1" applyNumberFormat="1" applyFont="1" applyFill="1"/>
    <xf numFmtId="169" fontId="0" fillId="8" borderId="3" xfId="1" applyNumberFormat="1" applyFont="1" applyFill="1" applyBorder="1" applyAlignment="1">
      <alignment horizontal="center"/>
    </xf>
    <xf numFmtId="165" fontId="0" fillId="11" borderId="2" xfId="1" applyNumberFormat="1" applyFont="1" applyFill="1" applyBorder="1"/>
    <xf numFmtId="165" fontId="0" fillId="12" borderId="0" xfId="1" applyNumberFormat="1" applyFont="1" applyFill="1"/>
    <xf numFmtId="165" fontId="4" fillId="0" borderId="17" xfId="1" applyNumberFormat="1" applyFont="1" applyBorder="1"/>
    <xf numFmtId="165" fontId="4" fillId="0" borderId="18" xfId="1" applyNumberFormat="1" applyFont="1" applyBorder="1"/>
    <xf numFmtId="165" fontId="4" fillId="0" borderId="19" xfId="1" applyNumberFormat="1" applyFont="1" applyBorder="1"/>
    <xf numFmtId="165" fontId="0" fillId="0" borderId="20" xfId="1" applyNumberFormat="1" applyFont="1" applyBorder="1"/>
    <xf numFmtId="165" fontId="0" fillId="0" borderId="21" xfId="1" applyNumberFormat="1" applyFont="1" applyBorder="1"/>
    <xf numFmtId="165" fontId="0" fillId="0" borderId="22" xfId="1" applyNumberFormat="1" applyFont="1" applyBorder="1"/>
    <xf numFmtId="165" fontId="0" fillId="0" borderId="23" xfId="1" applyNumberFormat="1" applyFont="1" applyBorder="1"/>
    <xf numFmtId="165" fontId="0" fillId="0" borderId="24" xfId="1" applyNumberFormat="1" applyFont="1" applyBorder="1"/>
    <xf numFmtId="165" fontId="0" fillId="11" borderId="17" xfId="1" applyNumberFormat="1" applyFont="1" applyFill="1" applyBorder="1"/>
    <xf numFmtId="165" fontId="0" fillId="11" borderId="18" xfId="1" applyNumberFormat="1" applyFont="1" applyFill="1" applyBorder="1"/>
    <xf numFmtId="165" fontId="0" fillId="11" borderId="19" xfId="1" applyNumberFormat="1" applyFont="1" applyFill="1" applyBorder="1"/>
    <xf numFmtId="165" fontId="4" fillId="11" borderId="17" xfId="1" applyNumberFormat="1" applyFont="1" applyFill="1" applyBorder="1"/>
    <xf numFmtId="165" fontId="4" fillId="11" borderId="18" xfId="1" applyNumberFormat="1" applyFont="1" applyFill="1" applyBorder="1"/>
    <xf numFmtId="165" fontId="4" fillId="11" borderId="19" xfId="1" applyNumberFormat="1" applyFont="1" applyFill="1" applyBorder="1"/>
    <xf numFmtId="165" fontId="4" fillId="13" borderId="17" xfId="1" applyNumberFormat="1" applyFont="1" applyFill="1" applyBorder="1"/>
    <xf numFmtId="165" fontId="4" fillId="13" borderId="18" xfId="1" applyNumberFormat="1" applyFont="1" applyFill="1" applyBorder="1"/>
    <xf numFmtId="165" fontId="4" fillId="13" borderId="19" xfId="1" applyNumberFormat="1" applyFont="1" applyFill="1" applyBorder="1"/>
    <xf numFmtId="165" fontId="10" fillId="0" borderId="0" xfId="1" applyNumberFormat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16565</xdr:rowOff>
    </xdr:from>
    <xdr:to>
      <xdr:col>7</xdr:col>
      <xdr:colOff>745435</xdr:colOff>
      <xdr:row>7</xdr:row>
      <xdr:rowOff>82826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2CBA8AC-C3EA-5C18-255D-BF95A1A5E3CF}"/>
            </a:ext>
          </a:extLst>
        </xdr:cNvPr>
        <xdr:cNvSpPr txBox="1"/>
      </xdr:nvSpPr>
      <xdr:spPr>
        <a:xfrm>
          <a:off x="356152" y="886239"/>
          <a:ext cx="5317435" cy="637761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 i="1"/>
            <a:t>...</a:t>
          </a:r>
          <a:r>
            <a:rPr lang="es-PE" sz="1100" i="1" baseline="0"/>
            <a:t> Deberías calcular el valor en libros y la base tributaria de los activos y de los pasivos, asi comparado el valor en libros y la base tributaria hallarás la diferencia temporaria. El impiesto diferido se calcula multiplicando la diferencia temporaria por la tasa...</a:t>
          </a:r>
          <a:endParaRPr lang="es-PE" sz="1100" i="1"/>
        </a:p>
      </xdr:txBody>
    </xdr:sp>
    <xdr:clientData/>
  </xdr:twoCellAnchor>
  <xdr:twoCellAnchor>
    <xdr:from>
      <xdr:col>1</xdr:col>
      <xdr:colOff>16565</xdr:colOff>
      <xdr:row>33</xdr:row>
      <xdr:rowOff>8282</xdr:rowOff>
    </xdr:from>
    <xdr:to>
      <xdr:col>7</xdr:col>
      <xdr:colOff>745435</xdr:colOff>
      <xdr:row>36</xdr:row>
      <xdr:rowOff>74543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54E97E1-110F-45D9-8BB6-A6F19CFA07F8}"/>
            </a:ext>
          </a:extLst>
        </xdr:cNvPr>
        <xdr:cNvSpPr txBox="1"/>
      </xdr:nvSpPr>
      <xdr:spPr>
        <a:xfrm>
          <a:off x="372717" y="6402456"/>
          <a:ext cx="5300870" cy="637761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 i="1"/>
            <a:t>Para Activos:</a:t>
          </a:r>
        </a:p>
        <a:p>
          <a:r>
            <a:rPr lang="es-PE" sz="1100" i="1"/>
            <a:t>Si Valor en Libros &gt; Base tributaria = Pasivo</a:t>
          </a:r>
          <a:r>
            <a:rPr lang="es-PE" sz="1100" i="1" baseline="0"/>
            <a:t> por Impuesto Diferido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Valor en Libros &lt; Base tributaria = Activo </a:t>
          </a:r>
          <a:r>
            <a:rPr lang="es-PE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 Impuesto Diferido</a:t>
          </a:r>
          <a:endParaRPr lang="es-PE">
            <a:effectLst/>
          </a:endParaRPr>
        </a:p>
        <a:p>
          <a:endParaRPr lang="es-PE" sz="1100" i="1"/>
        </a:p>
      </xdr:txBody>
    </xdr:sp>
    <xdr:clientData/>
  </xdr:twoCellAnchor>
  <xdr:twoCellAnchor>
    <xdr:from>
      <xdr:col>1</xdr:col>
      <xdr:colOff>16565</xdr:colOff>
      <xdr:row>8</xdr:row>
      <xdr:rowOff>33131</xdr:rowOff>
    </xdr:from>
    <xdr:to>
      <xdr:col>7</xdr:col>
      <xdr:colOff>737152</xdr:colOff>
      <xdr:row>11</xdr:row>
      <xdr:rowOff>91109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FE5B492-E14F-4C71-A9C1-2C0D008C66CD}"/>
            </a:ext>
          </a:extLst>
        </xdr:cNvPr>
        <xdr:cNvSpPr txBox="1"/>
      </xdr:nvSpPr>
      <xdr:spPr>
        <a:xfrm>
          <a:off x="372717" y="1664805"/>
          <a:ext cx="5292587" cy="629478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 b="1" i="1"/>
            <a:t>Base fiscal de </a:t>
          </a:r>
          <a:r>
            <a:rPr lang="es-PE" b="1" i="1"/>
            <a:t>un activo</a:t>
          </a:r>
          <a:r>
            <a:rPr lang="es-PE"/>
            <a:t>: es el importe que será deducible a efectos fiscales de los beneficios económicos imponibles que, obtenga la entidad en el futuro, cuando recupere el importe en libros de dicho activo.</a:t>
          </a:r>
          <a:endParaRPr lang="es-PE" sz="1100" i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234B1-B8FF-44F9-A4CA-FC7EC4212ED3}">
  <dimension ref="A1:CE67"/>
  <sheetViews>
    <sheetView tabSelected="1" topLeftCell="BF1" zoomScale="110" zoomScaleNormal="110" workbookViewId="0">
      <selection activeCell="BP4" sqref="BP4"/>
    </sheetView>
  </sheetViews>
  <sheetFormatPr baseColWidth="10" defaultRowHeight="15" x14ac:dyDescent="0.25"/>
  <cols>
    <col min="1" max="1" width="5.28515625" style="1" customWidth="1"/>
    <col min="2" max="16" width="11.42578125" style="1"/>
    <col min="17" max="17" width="13.5703125" style="1" customWidth="1"/>
    <col min="18" max="38" width="11.42578125" style="1"/>
    <col min="39" max="39" width="23.140625" style="1" customWidth="1"/>
    <col min="40" max="59" width="11.42578125" style="1"/>
    <col min="60" max="60" width="10.7109375" style="1" customWidth="1"/>
    <col min="61" max="62" width="11.42578125" style="1"/>
    <col min="63" max="63" width="12.5703125" style="1" bestFit="1" customWidth="1"/>
    <col min="64" max="75" width="11.42578125" style="1"/>
    <col min="76" max="76" width="10.7109375" style="1" customWidth="1"/>
    <col min="77" max="77" width="11.42578125" style="1"/>
    <col min="78" max="78" width="12.5703125" style="1" bestFit="1" customWidth="1"/>
    <col min="79" max="16384" width="11.42578125" style="1"/>
  </cols>
  <sheetData>
    <row r="1" spans="1:83" customFormat="1" ht="23.25" x14ac:dyDescent="0.35">
      <c r="A1" s="3" t="s">
        <v>0</v>
      </c>
      <c r="B1" s="4"/>
      <c r="C1" s="4"/>
      <c r="D1" s="4"/>
      <c r="E1" s="4"/>
      <c r="F1" s="4"/>
      <c r="G1" s="4"/>
      <c r="H1" s="4"/>
      <c r="I1" s="1"/>
      <c r="J1" s="1"/>
      <c r="K1" s="1"/>
      <c r="L1" s="1"/>
      <c r="M1" s="1"/>
      <c r="N1" s="1"/>
      <c r="O1" s="1"/>
      <c r="P1" s="1"/>
      <c r="Q1" s="3" t="s">
        <v>0</v>
      </c>
      <c r="R1" s="4"/>
      <c r="S1" s="4"/>
      <c r="T1" s="4"/>
      <c r="U1" s="4"/>
      <c r="V1" s="4"/>
      <c r="W1" s="4"/>
      <c r="X1" s="4"/>
      <c r="Y1" s="4"/>
      <c r="Z1" s="4"/>
      <c r="AA1" s="4"/>
      <c r="AM1" s="3" t="s">
        <v>0</v>
      </c>
      <c r="AN1" s="4"/>
      <c r="AO1" s="4"/>
      <c r="AP1" s="4"/>
      <c r="AQ1" s="4"/>
      <c r="AR1" s="4"/>
      <c r="AS1" s="4"/>
      <c r="AT1" s="4"/>
      <c r="AU1" s="4"/>
      <c r="AV1" s="4"/>
      <c r="AW1" s="4"/>
      <c r="BH1" s="3" t="s">
        <v>0</v>
      </c>
      <c r="BI1" s="4"/>
      <c r="BJ1" s="4"/>
      <c r="BK1" s="4"/>
      <c r="BL1" s="4"/>
      <c r="BM1" s="4"/>
      <c r="BN1" s="4"/>
      <c r="BO1" s="4"/>
      <c r="BP1" s="4"/>
      <c r="BX1" s="3" t="s">
        <v>0</v>
      </c>
      <c r="BY1" s="4"/>
      <c r="BZ1" s="4"/>
      <c r="CA1" s="4"/>
      <c r="CB1" s="4"/>
      <c r="CC1" s="4"/>
      <c r="CD1" s="4"/>
      <c r="CE1" s="4"/>
    </row>
    <row r="3" spans="1:83" ht="15.75" thickBot="1" x14ac:dyDescent="0.3">
      <c r="A3" s="2" t="s">
        <v>1</v>
      </c>
      <c r="Q3" s="2" t="s">
        <v>19</v>
      </c>
      <c r="AM3" s="2" t="s">
        <v>28</v>
      </c>
      <c r="BH3" s="2" t="s">
        <v>42</v>
      </c>
      <c r="BX3" s="2" t="s">
        <v>59</v>
      </c>
    </row>
    <row r="4" spans="1:83" ht="15.75" thickBot="1" x14ac:dyDescent="0.3">
      <c r="BH4" s="2" t="s">
        <v>43</v>
      </c>
      <c r="BP4" s="52">
        <v>5</v>
      </c>
      <c r="BX4" s="2"/>
    </row>
    <row r="5" spans="1:83" x14ac:dyDescent="0.25">
      <c r="Q5" s="2" t="s">
        <v>20</v>
      </c>
      <c r="AM5" s="2"/>
      <c r="AN5" s="13">
        <v>1</v>
      </c>
      <c r="AO5" s="13">
        <f>+AN5+1</f>
        <v>2</v>
      </c>
      <c r="AP5" s="13">
        <f t="shared" ref="AP5:AW5" si="0">+AO5+1</f>
        <v>3</v>
      </c>
      <c r="AQ5" s="13">
        <f t="shared" si="0"/>
        <v>4</v>
      </c>
      <c r="AR5" s="13">
        <f t="shared" si="0"/>
        <v>5</v>
      </c>
      <c r="AS5" s="13">
        <f t="shared" si="0"/>
        <v>6</v>
      </c>
      <c r="AT5" s="13">
        <f t="shared" si="0"/>
        <v>7</v>
      </c>
      <c r="AU5" s="13">
        <f t="shared" si="0"/>
        <v>8</v>
      </c>
      <c r="AV5" s="13">
        <f t="shared" si="0"/>
        <v>9</v>
      </c>
      <c r="AW5" s="13">
        <f t="shared" si="0"/>
        <v>10</v>
      </c>
      <c r="BH5" s="2"/>
      <c r="BI5" s="13"/>
      <c r="BJ5" s="13"/>
      <c r="BK5" s="13"/>
      <c r="BX5" s="2"/>
      <c r="BY5" s="13"/>
      <c r="BZ5" s="13"/>
    </row>
    <row r="6" spans="1:83" x14ac:dyDescent="0.25">
      <c r="R6" s="13">
        <v>1</v>
      </c>
      <c r="S6" s="13">
        <f>+R6+1</f>
        <v>2</v>
      </c>
      <c r="T6" s="13">
        <f t="shared" ref="T6:AA6" si="1">+S6+1</f>
        <v>3</v>
      </c>
      <c r="U6" s="13">
        <f t="shared" si="1"/>
        <v>4</v>
      </c>
      <c r="V6" s="13">
        <f t="shared" si="1"/>
        <v>5</v>
      </c>
      <c r="W6" s="13">
        <f t="shared" si="1"/>
        <v>6</v>
      </c>
      <c r="X6" s="13">
        <f t="shared" si="1"/>
        <v>7</v>
      </c>
      <c r="Y6" s="13">
        <f t="shared" si="1"/>
        <v>8</v>
      </c>
      <c r="Z6" s="13">
        <f t="shared" si="1"/>
        <v>9</v>
      </c>
      <c r="AA6" s="13">
        <f t="shared" si="1"/>
        <v>10</v>
      </c>
      <c r="AM6" s="1" t="s">
        <v>29</v>
      </c>
      <c r="BH6" s="43"/>
      <c r="BI6" s="44"/>
      <c r="BJ6" s="44"/>
      <c r="BK6" s="47" t="s">
        <v>13</v>
      </c>
      <c r="BL6" s="47" t="s">
        <v>14</v>
      </c>
      <c r="BY6" s="13"/>
      <c r="BZ6" s="2" t="s">
        <v>48</v>
      </c>
      <c r="CC6" s="12" t="s">
        <v>49</v>
      </c>
    </row>
    <row r="7" spans="1:83" x14ac:dyDescent="0.25">
      <c r="Q7" s="14" t="s">
        <v>21</v>
      </c>
      <c r="R7" s="14"/>
      <c r="S7" s="14"/>
      <c r="T7" s="14"/>
      <c r="U7" s="14"/>
      <c r="V7" s="14"/>
      <c r="W7" s="14"/>
      <c r="X7" s="14"/>
      <c r="Y7" s="14"/>
      <c r="Z7" s="14"/>
      <c r="AA7" s="14"/>
      <c r="AM7" s="1" t="s">
        <v>30</v>
      </c>
      <c r="BH7" s="45" t="s">
        <v>44</v>
      </c>
      <c r="BI7" s="46"/>
      <c r="BJ7" s="46"/>
      <c r="BK7" s="48" t="s">
        <v>12</v>
      </c>
      <c r="BL7" s="48" t="s">
        <v>15</v>
      </c>
    </row>
    <row r="8" spans="1:83" x14ac:dyDescent="0.25">
      <c r="Q8" s="14" t="s">
        <v>22</v>
      </c>
      <c r="R8" s="14">
        <f ca="1">RANDBETWEEN(3,9)*100000</f>
        <v>400000</v>
      </c>
      <c r="S8" s="14">
        <f t="shared" ref="S8:AA8" ca="1" si="2">RANDBETWEEN(3,9)*100000</f>
        <v>300000</v>
      </c>
      <c r="T8" s="14">
        <f t="shared" ca="1" si="2"/>
        <v>800000</v>
      </c>
      <c r="U8" s="14">
        <f t="shared" ca="1" si="2"/>
        <v>700000</v>
      </c>
      <c r="V8" s="14">
        <f t="shared" ca="1" si="2"/>
        <v>500000</v>
      </c>
      <c r="W8" s="14">
        <f t="shared" ca="1" si="2"/>
        <v>500000</v>
      </c>
      <c r="X8" s="14">
        <f t="shared" ca="1" si="2"/>
        <v>500000</v>
      </c>
      <c r="Y8" s="14">
        <f t="shared" ca="1" si="2"/>
        <v>300000</v>
      </c>
      <c r="Z8" s="14">
        <f t="shared" ca="1" si="2"/>
        <v>300000</v>
      </c>
      <c r="AA8" s="14">
        <f t="shared" ca="1" si="2"/>
        <v>600000</v>
      </c>
      <c r="AM8" s="1" t="s">
        <v>31</v>
      </c>
      <c r="BH8" s="50" t="s">
        <v>46</v>
      </c>
      <c r="BI8" s="51"/>
      <c r="BJ8" s="51"/>
      <c r="BK8" s="49">
        <f>IF(BP4=1,0,VLOOKUP(BP4-1,B23:E32,4,FALSE))</f>
        <v>1080000</v>
      </c>
      <c r="BL8" s="49">
        <f>+BK8*0.3</f>
        <v>324000</v>
      </c>
      <c r="BN8" s="15" t="s">
        <v>44</v>
      </c>
      <c r="BO8" s="16"/>
      <c r="BP8" s="17">
        <f>+BL10</f>
        <v>54000</v>
      </c>
      <c r="BZ8" s="65" t="s">
        <v>40</v>
      </c>
      <c r="CA8" s="65"/>
      <c r="CB8" s="65"/>
      <c r="CC8" s="65">
        <f ca="1">+BN20</f>
        <v>500000</v>
      </c>
    </row>
    <row r="9" spans="1:83" x14ac:dyDescent="0.25">
      <c r="AM9" s="1" t="s">
        <v>32</v>
      </c>
      <c r="BH9" s="50" t="s">
        <v>47</v>
      </c>
      <c r="BI9" s="51"/>
      <c r="BJ9" s="51"/>
      <c r="BK9" s="49">
        <f>VLOOKUP(BP4,B23:E32,4,FALSE)</f>
        <v>900000</v>
      </c>
      <c r="BL9" s="49">
        <f>+BK9*0.3</f>
        <v>270000</v>
      </c>
      <c r="BN9" s="18" t="s">
        <v>54</v>
      </c>
      <c r="BO9" s="9"/>
      <c r="BP9" s="19">
        <f>(BN22+BN23)*0.3</f>
        <v>54000</v>
      </c>
    </row>
    <row r="10" spans="1:83" x14ac:dyDescent="0.25">
      <c r="Q10" s="1" t="s">
        <v>23</v>
      </c>
      <c r="R10" s="1">
        <f>G17</f>
        <v>180000</v>
      </c>
      <c r="S10" s="1">
        <f>+R10</f>
        <v>180000</v>
      </c>
      <c r="T10" s="1">
        <f t="shared" ref="T10:AA10" si="3">+S10</f>
        <v>180000</v>
      </c>
      <c r="U10" s="1">
        <f t="shared" si="3"/>
        <v>180000</v>
      </c>
      <c r="V10" s="1">
        <f t="shared" si="3"/>
        <v>180000</v>
      </c>
      <c r="W10" s="1">
        <f t="shared" si="3"/>
        <v>180000</v>
      </c>
      <c r="X10" s="1">
        <f t="shared" si="3"/>
        <v>180000</v>
      </c>
      <c r="Y10" s="1">
        <f t="shared" si="3"/>
        <v>180000</v>
      </c>
      <c r="Z10" s="1">
        <f t="shared" si="3"/>
        <v>180000</v>
      </c>
      <c r="AA10" s="1">
        <f t="shared" si="3"/>
        <v>180000</v>
      </c>
      <c r="AM10" s="1" t="s">
        <v>33</v>
      </c>
      <c r="BH10" s="27" t="s">
        <v>45</v>
      </c>
      <c r="BI10" s="28"/>
      <c r="BJ10" s="28"/>
      <c r="BK10" s="39">
        <f>+BK8-BK9</f>
        <v>180000</v>
      </c>
      <c r="BL10" s="39">
        <f>+BL8-BL9</f>
        <v>54000</v>
      </c>
      <c r="BZ10" s="15" t="s">
        <v>23</v>
      </c>
      <c r="CA10" s="16"/>
      <c r="CB10" s="16"/>
      <c r="CC10" s="17">
        <f>+BN22</f>
        <v>180000</v>
      </c>
    </row>
    <row r="11" spans="1:83" x14ac:dyDescent="0.25">
      <c r="Q11" s="1" t="s">
        <v>24</v>
      </c>
      <c r="R11" s="1">
        <f>-G18</f>
        <v>-450000</v>
      </c>
      <c r="S11" s="1">
        <f>+R11</f>
        <v>-450000</v>
      </c>
      <c r="T11" s="1">
        <f t="shared" ref="T11:U11" si="4">+S11</f>
        <v>-450000</v>
      </c>
      <c r="U11" s="1">
        <f t="shared" si="4"/>
        <v>-450000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M11" s="1" t="s">
        <v>34</v>
      </c>
      <c r="BZ11" s="50" t="s">
        <v>24</v>
      </c>
      <c r="CA11" s="51"/>
      <c r="CB11" s="51"/>
      <c r="CC11" s="55">
        <f>+BN23</f>
        <v>0</v>
      </c>
    </row>
    <row r="12" spans="1:83" x14ac:dyDescent="0.25">
      <c r="Q12" s="41" t="s">
        <v>41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  <c r="AM12" s="1" t="s">
        <v>34</v>
      </c>
      <c r="BM12" s="57"/>
      <c r="BN12" s="58"/>
      <c r="BO12" s="53" t="s">
        <v>52</v>
      </c>
      <c r="BP12" s="54" t="s">
        <v>53</v>
      </c>
      <c r="BZ12" s="56" t="s">
        <v>41</v>
      </c>
      <c r="CA12" s="9"/>
      <c r="CB12" s="9"/>
      <c r="CC12" s="19">
        <f>+BN24</f>
        <v>100000</v>
      </c>
    </row>
    <row r="13" spans="1:83" x14ac:dyDescent="0.25">
      <c r="B13" s="7" t="s">
        <v>2</v>
      </c>
      <c r="C13" s="8"/>
      <c r="D13" s="8"/>
      <c r="E13" s="8"/>
      <c r="F13" s="8"/>
      <c r="G13" s="8"/>
      <c r="AM13" s="1" t="s">
        <v>34</v>
      </c>
      <c r="BM13" s="59" t="s">
        <v>55</v>
      </c>
      <c r="BN13" s="60"/>
      <c r="BO13" s="51">
        <f>+BP8</f>
        <v>54000</v>
      </c>
      <c r="BP13" s="55"/>
    </row>
    <row r="14" spans="1:83" x14ac:dyDescent="0.25">
      <c r="B14" s="1" t="s">
        <v>3</v>
      </c>
      <c r="G14" s="1">
        <v>1800000</v>
      </c>
      <c r="Q14" s="14" t="s">
        <v>21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M14" s="14" t="s">
        <v>40</v>
      </c>
      <c r="AN14" s="14">
        <f ca="1">+R8</f>
        <v>400000</v>
      </c>
      <c r="AO14" s="14">
        <f t="shared" ref="AO14:AW14" ca="1" si="5">+S8</f>
        <v>300000</v>
      </c>
      <c r="AP14" s="14">
        <f t="shared" ca="1" si="5"/>
        <v>800000</v>
      </c>
      <c r="AQ14" s="14">
        <f t="shared" ca="1" si="5"/>
        <v>700000</v>
      </c>
      <c r="AR14" s="14">
        <f t="shared" ca="1" si="5"/>
        <v>500000</v>
      </c>
      <c r="AS14" s="14">
        <f t="shared" ca="1" si="5"/>
        <v>500000</v>
      </c>
      <c r="AT14" s="14">
        <f t="shared" ca="1" si="5"/>
        <v>500000</v>
      </c>
      <c r="AU14" s="14">
        <f t="shared" ca="1" si="5"/>
        <v>300000</v>
      </c>
      <c r="AV14" s="14">
        <f t="shared" ca="1" si="5"/>
        <v>300000</v>
      </c>
      <c r="AW14" s="14">
        <f t="shared" ca="1" si="5"/>
        <v>600000</v>
      </c>
      <c r="BM14" s="61" t="s">
        <v>36</v>
      </c>
      <c r="BN14" s="62"/>
      <c r="BO14" s="9"/>
      <c r="BP14" s="19">
        <f>+BO13</f>
        <v>54000</v>
      </c>
      <c r="BZ14" s="65" t="s">
        <v>50</v>
      </c>
      <c r="CA14" s="65"/>
      <c r="CB14" s="65"/>
      <c r="CC14" s="65">
        <f ca="1">SUM(CC8:CC13)</f>
        <v>780000</v>
      </c>
    </row>
    <row r="15" spans="1:83" x14ac:dyDescent="0.25">
      <c r="B15" s="1" t="s">
        <v>4</v>
      </c>
      <c r="G15" s="1">
        <v>10</v>
      </c>
      <c r="Q15" s="14" t="s">
        <v>25</v>
      </c>
      <c r="R15" s="14">
        <f ca="1">SUM(R8:R14)</f>
        <v>130000</v>
      </c>
      <c r="S15" s="14">
        <f ca="1">SUM(S8:S14)</f>
        <v>30000</v>
      </c>
      <c r="T15" s="14">
        <f ca="1">SUM(T8:T14)</f>
        <v>530000</v>
      </c>
      <c r="U15" s="14">
        <f ca="1">SUM(U8:U14)</f>
        <v>430000</v>
      </c>
      <c r="V15" s="14">
        <f ca="1">SUM(V8:V14)</f>
        <v>680000</v>
      </c>
      <c r="W15" s="14">
        <f ca="1">SUM(W8:W14)</f>
        <v>680000</v>
      </c>
      <c r="X15" s="14">
        <f ca="1">SUM(X8:X14)</f>
        <v>680000</v>
      </c>
      <c r="Y15" s="14">
        <f ca="1">SUM(Y8:Y14)</f>
        <v>480000</v>
      </c>
      <c r="Z15" s="14">
        <f ca="1">SUM(Z8:Z14)</f>
        <v>480000</v>
      </c>
      <c r="AA15" s="14">
        <f ca="1">SUM(AA8:AA14)</f>
        <v>780000</v>
      </c>
      <c r="AM15" s="1" t="s">
        <v>35</v>
      </c>
      <c r="AN15" s="1">
        <f ca="1">-R28</f>
        <v>-39000</v>
      </c>
      <c r="AO15" s="1">
        <f t="shared" ref="AO15:AW15" ca="1" si="6">-S28</f>
        <v>-9000</v>
      </c>
      <c r="AP15" s="1">
        <f t="shared" ca="1" si="6"/>
        <v>-159000</v>
      </c>
      <c r="AQ15" s="1">
        <f t="shared" ca="1" si="6"/>
        <v>-129000</v>
      </c>
      <c r="AR15" s="1">
        <f t="shared" ca="1" si="6"/>
        <v>-204000</v>
      </c>
      <c r="AS15" s="1">
        <f t="shared" ca="1" si="6"/>
        <v>-204000</v>
      </c>
      <c r="AT15" s="1">
        <f t="shared" ca="1" si="6"/>
        <v>-204000</v>
      </c>
      <c r="AU15" s="1">
        <f t="shared" ca="1" si="6"/>
        <v>-144000</v>
      </c>
      <c r="AV15" s="1">
        <f t="shared" ca="1" si="6"/>
        <v>-144000</v>
      </c>
      <c r="AW15" s="1">
        <f t="shared" ca="1" si="6"/>
        <v>-234000</v>
      </c>
    </row>
    <row r="16" spans="1:83" x14ac:dyDescent="0.25">
      <c r="B16" s="1" t="s">
        <v>5</v>
      </c>
      <c r="G16" s="1">
        <v>4</v>
      </c>
      <c r="AM16" s="1" t="s">
        <v>36</v>
      </c>
      <c r="AX16" s="40">
        <f>SUM(AN16:AW16)</f>
        <v>0</v>
      </c>
      <c r="BH16" s="68"/>
      <c r="BI16" s="68"/>
      <c r="BJ16" s="68"/>
      <c r="BK16" s="68"/>
      <c r="BL16" s="68"/>
      <c r="BM16" s="68"/>
      <c r="BN16" s="68"/>
      <c r="BO16" s="68"/>
      <c r="BP16" s="68"/>
      <c r="BZ16" s="15"/>
      <c r="CA16" s="16"/>
      <c r="CB16" s="53" t="s">
        <v>52</v>
      </c>
      <c r="CC16" s="54" t="s">
        <v>53</v>
      </c>
    </row>
    <row r="17" spans="2:81" x14ac:dyDescent="0.25">
      <c r="B17" s="1" t="s">
        <v>6</v>
      </c>
      <c r="G17" s="1">
        <f>+G14/G15</f>
        <v>180000</v>
      </c>
      <c r="Q17" s="15" t="s">
        <v>13</v>
      </c>
      <c r="R17" s="16"/>
      <c r="S17" s="16"/>
      <c r="T17" s="16"/>
      <c r="U17" s="16"/>
      <c r="V17" s="16"/>
      <c r="W17" s="16"/>
      <c r="X17" s="16"/>
      <c r="Y17" s="16"/>
      <c r="Z17" s="16"/>
      <c r="AA17" s="17"/>
      <c r="AM17" s="14" t="s">
        <v>39</v>
      </c>
      <c r="AN17" s="14">
        <f ca="1">SUM(AN14:AN16)</f>
        <v>361000</v>
      </c>
      <c r="AO17" s="14">
        <f t="shared" ref="AO17:AW17" ca="1" si="7">SUM(AO14:AO16)</f>
        <v>291000</v>
      </c>
      <c r="AP17" s="14">
        <f t="shared" ca="1" si="7"/>
        <v>641000</v>
      </c>
      <c r="AQ17" s="14">
        <f t="shared" ca="1" si="7"/>
        <v>571000</v>
      </c>
      <c r="AR17" s="14">
        <f t="shared" ca="1" si="7"/>
        <v>296000</v>
      </c>
      <c r="AS17" s="14">
        <f t="shared" ca="1" si="7"/>
        <v>296000</v>
      </c>
      <c r="AT17" s="14">
        <f t="shared" ca="1" si="7"/>
        <v>296000</v>
      </c>
      <c r="AU17" s="14">
        <f t="shared" ca="1" si="7"/>
        <v>156000</v>
      </c>
      <c r="AV17" s="14">
        <f t="shared" ca="1" si="7"/>
        <v>156000</v>
      </c>
      <c r="AW17" s="14">
        <f t="shared" ca="1" si="7"/>
        <v>366000</v>
      </c>
      <c r="BZ17" s="63" t="s">
        <v>35</v>
      </c>
      <c r="CA17" s="51"/>
      <c r="CB17" s="51">
        <f ca="1">+CC14*0.3</f>
        <v>234000</v>
      </c>
      <c r="CC17" s="55"/>
    </row>
    <row r="18" spans="2:81" x14ac:dyDescent="0.25">
      <c r="B18" s="1" t="s">
        <v>7</v>
      </c>
      <c r="G18" s="1">
        <f>+G14/G16</f>
        <v>450000</v>
      </c>
      <c r="Q18" s="18" t="s">
        <v>26</v>
      </c>
      <c r="R18" s="9">
        <f>SUM(R10:R11)</f>
        <v>-270000</v>
      </c>
      <c r="S18" s="9">
        <f>SUM(S10:S11)</f>
        <v>-270000</v>
      </c>
      <c r="T18" s="9">
        <f>SUM(T10:T11)</f>
        <v>-270000</v>
      </c>
      <c r="U18" s="9">
        <f>SUM(U10:U11)</f>
        <v>-270000</v>
      </c>
      <c r="V18" s="9">
        <f>SUM(V10:V11)</f>
        <v>180000</v>
      </c>
      <c r="W18" s="9">
        <f>SUM(W10:W11)</f>
        <v>180000</v>
      </c>
      <c r="X18" s="9">
        <f>SUM(X10:X11)</f>
        <v>180000</v>
      </c>
      <c r="Y18" s="9">
        <f>SUM(Y10:Y11)</f>
        <v>180000</v>
      </c>
      <c r="Z18" s="9">
        <f>SUM(Z10:Z11)</f>
        <v>180000</v>
      </c>
      <c r="AA18" s="19">
        <f>SUM(AA10:AA11)</f>
        <v>180000</v>
      </c>
      <c r="AN18" s="38">
        <f ca="1">+AN17/AN14</f>
        <v>0.90249999999999997</v>
      </c>
      <c r="AO18" s="38">
        <f t="shared" ref="AO18:AW18" ca="1" si="8">+AO17/AO14</f>
        <v>0.97</v>
      </c>
      <c r="AP18" s="38">
        <f t="shared" ca="1" si="8"/>
        <v>0.80125000000000002</v>
      </c>
      <c r="AQ18" s="38">
        <f t="shared" ca="1" si="8"/>
        <v>0.81571428571428573</v>
      </c>
      <c r="AR18" s="38">
        <f t="shared" ca="1" si="8"/>
        <v>0.59199999999999997</v>
      </c>
      <c r="AS18" s="38">
        <f t="shared" ca="1" si="8"/>
        <v>0.59199999999999997</v>
      </c>
      <c r="AT18" s="38">
        <f t="shared" ca="1" si="8"/>
        <v>0.59199999999999997</v>
      </c>
      <c r="AU18" s="38">
        <f t="shared" ca="1" si="8"/>
        <v>0.52</v>
      </c>
      <c r="AV18" s="38">
        <f t="shared" ca="1" si="8"/>
        <v>0.52</v>
      </c>
      <c r="AW18" s="38">
        <f t="shared" ca="1" si="8"/>
        <v>0.61</v>
      </c>
      <c r="BI18" s="66" t="s">
        <v>56</v>
      </c>
      <c r="BK18" s="2" t="s">
        <v>48</v>
      </c>
      <c r="BN18" s="12" t="s">
        <v>49</v>
      </c>
      <c r="BP18" s="66" t="s">
        <v>57</v>
      </c>
      <c r="BZ18" s="64" t="s">
        <v>51</v>
      </c>
      <c r="CA18" s="9"/>
      <c r="CB18" s="9"/>
      <c r="CC18" s="19">
        <f ca="1">+CB17</f>
        <v>234000</v>
      </c>
    </row>
    <row r="19" spans="2:81" x14ac:dyDescent="0.25">
      <c r="B19" s="9" t="s">
        <v>16</v>
      </c>
      <c r="C19" s="9"/>
      <c r="D19" s="10"/>
      <c r="E19" s="10"/>
      <c r="F19" s="10"/>
      <c r="G19" s="10">
        <v>0.3</v>
      </c>
    </row>
    <row r="20" spans="2:81" x14ac:dyDescent="0.25">
      <c r="Q20" s="15" t="s">
        <v>14</v>
      </c>
      <c r="R20" s="16"/>
      <c r="S20" s="16"/>
      <c r="T20" s="16"/>
      <c r="U20" s="16"/>
      <c r="V20" s="16"/>
      <c r="W20" s="16"/>
      <c r="X20" s="16"/>
      <c r="Y20" s="16"/>
      <c r="Z20" s="16"/>
      <c r="AA20" s="17"/>
      <c r="BK20" s="65" t="s">
        <v>40</v>
      </c>
      <c r="BL20" s="65"/>
      <c r="BM20" s="65"/>
      <c r="BN20" s="65">
        <f ca="1">HLOOKUP(BP4,Q6:AA15,3,FALSE)</f>
        <v>500000</v>
      </c>
      <c r="BZ20" s="2" t="s">
        <v>60</v>
      </c>
    </row>
    <row r="21" spans="2:81" ht="15.75" thickBot="1" x14ac:dyDescent="0.3">
      <c r="B21" s="6"/>
      <c r="C21" s="6" t="s">
        <v>8</v>
      </c>
      <c r="D21" s="6" t="s">
        <v>10</v>
      </c>
      <c r="E21" s="6" t="s">
        <v>13</v>
      </c>
      <c r="F21" s="6" t="s">
        <v>18</v>
      </c>
      <c r="G21" s="6" t="s">
        <v>17</v>
      </c>
      <c r="Q21" s="18" t="s">
        <v>15</v>
      </c>
      <c r="R21" s="9">
        <f>+R18*$G$19</f>
        <v>-81000</v>
      </c>
      <c r="S21" s="9">
        <f t="shared" ref="S21:AA21" si="9">+S18*$G$19</f>
        <v>-81000</v>
      </c>
      <c r="T21" s="9">
        <f t="shared" si="9"/>
        <v>-81000</v>
      </c>
      <c r="U21" s="9">
        <f t="shared" si="9"/>
        <v>-81000</v>
      </c>
      <c r="V21" s="9">
        <f t="shared" si="9"/>
        <v>54000</v>
      </c>
      <c r="W21" s="9">
        <f t="shared" si="9"/>
        <v>54000</v>
      </c>
      <c r="X21" s="9">
        <f t="shared" si="9"/>
        <v>54000</v>
      </c>
      <c r="Y21" s="9">
        <f t="shared" si="9"/>
        <v>54000</v>
      </c>
      <c r="Z21" s="9">
        <f t="shared" si="9"/>
        <v>54000</v>
      </c>
      <c r="AA21" s="19">
        <f t="shared" si="9"/>
        <v>54000</v>
      </c>
      <c r="BZ21" s="1" t="s">
        <v>61</v>
      </c>
      <c r="CC21" s="1">
        <f ca="1">-CC8*0.3</f>
        <v>-150000</v>
      </c>
    </row>
    <row r="22" spans="2:81" ht="15.75" thickBot="1" x14ac:dyDescent="0.3">
      <c r="B22" s="6"/>
      <c r="C22" s="6" t="s">
        <v>9</v>
      </c>
      <c r="D22" s="6" t="s">
        <v>11</v>
      </c>
      <c r="E22" s="6" t="s">
        <v>12</v>
      </c>
      <c r="F22" s="6" t="s">
        <v>15</v>
      </c>
      <c r="G22" s="6" t="s">
        <v>15</v>
      </c>
      <c r="BI22" s="67">
        <f>-+BK8</f>
        <v>-1080000</v>
      </c>
      <c r="BK22" s="15" t="s">
        <v>23</v>
      </c>
      <c r="BL22" s="16"/>
      <c r="BM22" s="16"/>
      <c r="BN22" s="17">
        <f>HLOOKUP(BP4,Q6:AA15,5,FALSE)</f>
        <v>180000</v>
      </c>
      <c r="BP22" s="67">
        <f>+BI22+BN22+BN23</f>
        <v>-900000</v>
      </c>
      <c r="BZ22" s="1" t="s">
        <v>62</v>
      </c>
      <c r="CC22" s="1">
        <f>-(CC10+CC11)*0.3</f>
        <v>-54000</v>
      </c>
    </row>
    <row r="23" spans="2:81" ht="15.75" thickBot="1" x14ac:dyDescent="0.3">
      <c r="B23" s="5">
        <v>1</v>
      </c>
      <c r="C23" s="1">
        <f>$G$14-$G$17*B23</f>
        <v>1620000</v>
      </c>
      <c r="D23" s="1">
        <f>$G$14-$G$18*B23</f>
        <v>1350000</v>
      </c>
      <c r="E23" s="26">
        <f>+C23-D23</f>
        <v>270000</v>
      </c>
      <c r="F23" s="1">
        <f>+E23*$G$19</f>
        <v>81000</v>
      </c>
      <c r="G23" s="1">
        <f>+F23</f>
        <v>81000</v>
      </c>
      <c r="Q23" s="20" t="s">
        <v>13</v>
      </c>
      <c r="R23" s="21"/>
      <c r="S23" s="21"/>
      <c r="T23" s="21"/>
      <c r="U23" s="21"/>
      <c r="V23" s="21"/>
      <c r="W23" s="21"/>
      <c r="X23" s="21"/>
      <c r="Y23" s="21"/>
      <c r="Z23" s="21"/>
      <c r="AA23" s="22"/>
      <c r="BK23" s="50" t="s">
        <v>24</v>
      </c>
      <c r="BL23" s="51"/>
      <c r="BM23" s="51"/>
      <c r="BN23" s="55">
        <f>HLOOKUP(BP4,Q6:AA15,6,FALSE)</f>
        <v>0</v>
      </c>
      <c r="BZ23" s="1" t="s">
        <v>63</v>
      </c>
      <c r="CC23" s="1">
        <f>-+CC12*0.3</f>
        <v>-30000</v>
      </c>
    </row>
    <row r="24" spans="2:81" ht="15.75" thickBot="1" x14ac:dyDescent="0.3">
      <c r="B24" s="5">
        <f>+B23+1</f>
        <v>2</v>
      </c>
      <c r="C24" s="1">
        <f>$G$14-$G$17*B24</f>
        <v>1440000</v>
      </c>
      <c r="D24" s="1">
        <f>$G$14-$G$18*B24</f>
        <v>900000</v>
      </c>
      <c r="E24" s="26">
        <f t="shared" ref="E24:E32" si="10">+C24-D24</f>
        <v>540000</v>
      </c>
      <c r="F24" s="1">
        <f>+E24*$G$19</f>
        <v>162000</v>
      </c>
      <c r="G24" s="1">
        <f>+F24-F23</f>
        <v>81000</v>
      </c>
      <c r="Q24" s="23" t="s">
        <v>27</v>
      </c>
      <c r="R24" s="24">
        <f>SUM(R10:$R$11)</f>
        <v>-270000</v>
      </c>
      <c r="S24" s="24">
        <f>SUM($R10:S$11)</f>
        <v>-540000</v>
      </c>
      <c r="T24" s="24">
        <f>SUM($R10:T$11)</f>
        <v>-810000</v>
      </c>
      <c r="U24" s="24">
        <f>SUM($R10:U$11)</f>
        <v>-1080000</v>
      </c>
      <c r="V24" s="24">
        <f>SUM($R10:V$11)</f>
        <v>-900000</v>
      </c>
      <c r="W24" s="24">
        <f>SUM($R10:W$11)</f>
        <v>-720000</v>
      </c>
      <c r="X24" s="24">
        <f>SUM($R10:X$11)</f>
        <v>-540000</v>
      </c>
      <c r="Y24" s="24">
        <f>SUM($R10:Y$11)</f>
        <v>-360000</v>
      </c>
      <c r="Z24" s="24">
        <f>SUM($R10:Z$11)</f>
        <v>-180000</v>
      </c>
      <c r="AA24" s="25">
        <f>SUM($R10:AA$11)</f>
        <v>0</v>
      </c>
      <c r="BK24" s="56" t="s">
        <v>41</v>
      </c>
      <c r="BL24" s="9"/>
      <c r="BM24" s="9"/>
      <c r="BN24" s="19">
        <v>100000</v>
      </c>
      <c r="BZ24" s="80" t="s">
        <v>64</v>
      </c>
      <c r="CA24" s="81"/>
      <c r="CB24" s="81"/>
      <c r="CC24" s="82">
        <f ca="1">SUM(CC21:CC23)</f>
        <v>-234000</v>
      </c>
    </row>
    <row r="25" spans="2:81" ht="15.75" thickBot="1" x14ac:dyDescent="0.3">
      <c r="B25" s="5">
        <f>+B24+1</f>
        <v>3</v>
      </c>
      <c r="C25" s="1">
        <f>$G$14-$G$17*B25</f>
        <v>1260000</v>
      </c>
      <c r="D25" s="1">
        <f>$G$14-$G$18*B25</f>
        <v>450000</v>
      </c>
      <c r="E25" s="26">
        <f t="shared" si="10"/>
        <v>810000</v>
      </c>
      <c r="F25" s="1">
        <f>+E25*$G$19</f>
        <v>243000</v>
      </c>
      <c r="G25" s="1">
        <f>+F25-F24</f>
        <v>81000</v>
      </c>
    </row>
    <row r="26" spans="2:81" ht="15.75" thickBot="1" x14ac:dyDescent="0.3">
      <c r="B26" s="5">
        <f>+B25+1</f>
        <v>4</v>
      </c>
      <c r="C26" s="1">
        <f>$G$14-$G$17*B26</f>
        <v>1080000</v>
      </c>
      <c r="D26" s="1">
        <f>$G$14-$G$18*B26</f>
        <v>0</v>
      </c>
      <c r="E26" s="26">
        <f t="shared" si="10"/>
        <v>1080000</v>
      </c>
      <c r="F26" s="1">
        <f>+E26*$G$19</f>
        <v>324000</v>
      </c>
      <c r="G26" s="1">
        <f>+F26-F25</f>
        <v>81000</v>
      </c>
      <c r="Q26" s="35" t="s">
        <v>37</v>
      </c>
      <c r="R26" s="36"/>
      <c r="S26" s="36"/>
      <c r="T26" s="36"/>
      <c r="U26" s="36"/>
      <c r="V26" s="36"/>
      <c r="W26" s="36"/>
      <c r="X26" s="36"/>
      <c r="Y26" s="36"/>
      <c r="Z26" s="36"/>
      <c r="AA26" s="37"/>
      <c r="BK26" s="65" t="s">
        <v>50</v>
      </c>
      <c r="BL26" s="65"/>
      <c r="BM26" s="65"/>
      <c r="BN26" s="65">
        <f ca="1">SUM(BN20:BN25)</f>
        <v>780000</v>
      </c>
      <c r="BZ26" s="83" t="s">
        <v>65</v>
      </c>
      <c r="CA26" s="84"/>
      <c r="CB26" s="84"/>
      <c r="CC26" s="85">
        <f>-CC22</f>
        <v>54000</v>
      </c>
    </row>
    <row r="27" spans="2:81" ht="15.75" thickBot="1" x14ac:dyDescent="0.3">
      <c r="B27" s="5">
        <f t="shared" ref="B27:B32" si="11">+B26+1</f>
        <v>5</v>
      </c>
      <c r="C27" s="1">
        <f>$G$14-$G$17*B27</f>
        <v>900000</v>
      </c>
      <c r="D27" s="1">
        <v>0</v>
      </c>
      <c r="E27" s="26">
        <f t="shared" si="10"/>
        <v>900000</v>
      </c>
      <c r="F27" s="1">
        <f>+E27*$G$19</f>
        <v>270000</v>
      </c>
      <c r="G27" s="1">
        <f>+F27-F26</f>
        <v>-54000</v>
      </c>
      <c r="Q27" s="29" t="s">
        <v>14</v>
      </c>
      <c r="R27" s="30"/>
      <c r="S27" s="30"/>
      <c r="T27" s="30"/>
      <c r="U27" s="30"/>
      <c r="V27" s="30"/>
      <c r="W27" s="30"/>
      <c r="X27" s="30"/>
      <c r="Y27" s="30"/>
      <c r="Z27" s="30"/>
      <c r="AA27" s="31"/>
    </row>
    <row r="28" spans="2:81" ht="15.75" thickBot="1" x14ac:dyDescent="0.3">
      <c r="B28" s="5">
        <f t="shared" si="11"/>
        <v>6</v>
      </c>
      <c r="C28" s="1">
        <f>$G$14-$G$17*B28</f>
        <v>720000</v>
      </c>
      <c r="D28" s="1">
        <v>0</v>
      </c>
      <c r="E28" s="26">
        <f t="shared" si="10"/>
        <v>720000</v>
      </c>
      <c r="F28" s="1">
        <f>+E28*$G$19</f>
        <v>216000</v>
      </c>
      <c r="G28" s="1">
        <f>+F28-F27</f>
        <v>-54000</v>
      </c>
      <c r="Q28" s="32" t="s">
        <v>38</v>
      </c>
      <c r="R28" s="33">
        <f ca="1">+R15*0.3</f>
        <v>39000</v>
      </c>
      <c r="S28" s="33">
        <f ca="1">+S15*0.3</f>
        <v>9000</v>
      </c>
      <c r="T28" s="33">
        <f ca="1">+T15*0.3</f>
        <v>159000</v>
      </c>
      <c r="U28" s="33">
        <f ca="1">+U15*0.3</f>
        <v>129000</v>
      </c>
      <c r="V28" s="33">
        <f ca="1">+V15*0.3</f>
        <v>204000</v>
      </c>
      <c r="W28" s="33">
        <f ca="1">+W15*0.3</f>
        <v>204000</v>
      </c>
      <c r="X28" s="33">
        <f ca="1">+X15*0.3</f>
        <v>204000</v>
      </c>
      <c r="Y28" s="33">
        <f ca="1">+Y15*0.3</f>
        <v>144000</v>
      </c>
      <c r="Z28" s="33">
        <f ca="1">+Z15*0.3</f>
        <v>144000</v>
      </c>
      <c r="AA28" s="34">
        <f ca="1">+AA15*0.3</f>
        <v>234000</v>
      </c>
      <c r="BK28" s="15"/>
      <c r="BL28" s="16"/>
      <c r="BM28" s="53" t="s">
        <v>52</v>
      </c>
      <c r="BN28" s="54" t="s">
        <v>53</v>
      </c>
      <c r="BZ28" s="77" t="s">
        <v>66</v>
      </c>
      <c r="CA28" s="78"/>
      <c r="CB28" s="78"/>
      <c r="CC28" s="79">
        <f ca="1">+CC21+CC23</f>
        <v>-180000</v>
      </c>
    </row>
    <row r="29" spans="2:81" x14ac:dyDescent="0.25">
      <c r="B29" s="5">
        <f t="shared" si="11"/>
        <v>7</v>
      </c>
      <c r="C29" s="1">
        <f>$G$14-$G$17*B29</f>
        <v>540000</v>
      </c>
      <c r="D29" s="1">
        <v>0</v>
      </c>
      <c r="E29" s="26">
        <f t="shared" si="10"/>
        <v>540000</v>
      </c>
      <c r="F29" s="1">
        <f>+E29*$G$19</f>
        <v>162000</v>
      </c>
      <c r="G29" s="1">
        <f>+F29-F28</f>
        <v>-54000</v>
      </c>
      <c r="BK29" s="63" t="s">
        <v>35</v>
      </c>
      <c r="BL29" s="51"/>
      <c r="BM29" s="51">
        <f ca="1">+BN26*0.3</f>
        <v>234000</v>
      </c>
      <c r="BN29" s="55"/>
      <c r="BZ29" s="86" t="s">
        <v>67</v>
      </c>
    </row>
    <row r="30" spans="2:81" x14ac:dyDescent="0.25">
      <c r="B30" s="5">
        <f t="shared" si="11"/>
        <v>8</v>
      </c>
      <c r="C30" s="1">
        <f>$G$14-$G$17*B30</f>
        <v>360000</v>
      </c>
      <c r="D30" s="1">
        <v>0</v>
      </c>
      <c r="E30" s="26">
        <f t="shared" si="10"/>
        <v>360000</v>
      </c>
      <c r="F30" s="1">
        <f>+E30*$G$19</f>
        <v>108000</v>
      </c>
      <c r="G30" s="1">
        <f>+F30-F29</f>
        <v>-54000</v>
      </c>
      <c r="BK30" s="64" t="s">
        <v>51</v>
      </c>
      <c r="BL30" s="9"/>
      <c r="BM30" s="9"/>
      <c r="BN30" s="19">
        <f ca="1">+BM29</f>
        <v>234000</v>
      </c>
    </row>
    <row r="31" spans="2:81" x14ac:dyDescent="0.25">
      <c r="B31" s="5">
        <f t="shared" si="11"/>
        <v>9</v>
      </c>
      <c r="C31" s="1">
        <f>$G$14-$G$17*B31</f>
        <v>180000</v>
      </c>
      <c r="D31" s="1">
        <v>0</v>
      </c>
      <c r="E31" s="26">
        <f t="shared" si="10"/>
        <v>180000</v>
      </c>
      <c r="F31" s="1">
        <f>+E31*$G$19</f>
        <v>54000</v>
      </c>
      <c r="G31" s="1">
        <f>+F31-F30</f>
        <v>-54000</v>
      </c>
    </row>
    <row r="32" spans="2:81" ht="15.75" thickBot="1" x14ac:dyDescent="0.3">
      <c r="B32" s="5">
        <f t="shared" si="11"/>
        <v>10</v>
      </c>
      <c r="C32" s="1">
        <f>$G$14-$G$17*B32</f>
        <v>0</v>
      </c>
      <c r="D32" s="1">
        <v>0</v>
      </c>
      <c r="E32" s="26">
        <f t="shared" si="10"/>
        <v>0</v>
      </c>
      <c r="F32" s="1">
        <f>+E32*$G$19</f>
        <v>0</v>
      </c>
      <c r="G32" s="1">
        <f>+F32-F31</f>
        <v>-54000</v>
      </c>
    </row>
    <row r="33" spans="4:66" x14ac:dyDescent="0.25">
      <c r="BK33" s="72" t="s">
        <v>35</v>
      </c>
      <c r="BL33" s="73"/>
      <c r="BM33" s="73"/>
      <c r="BN33" s="74">
        <f ca="1">-BM29</f>
        <v>-234000</v>
      </c>
    </row>
    <row r="34" spans="4:66" ht="15.75" thickBot="1" x14ac:dyDescent="0.3">
      <c r="BK34" s="75" t="s">
        <v>36</v>
      </c>
      <c r="BL34" s="51"/>
      <c r="BM34" s="51"/>
      <c r="BN34" s="76">
        <f>+BP14-BO14</f>
        <v>54000</v>
      </c>
    </row>
    <row r="35" spans="4:66" ht="15.75" thickBot="1" x14ac:dyDescent="0.3">
      <c r="BK35" s="69" t="s">
        <v>58</v>
      </c>
      <c r="BL35" s="70"/>
      <c r="BM35" s="70"/>
      <c r="BN35" s="71">
        <f ca="1">+BN33+BN34</f>
        <v>-180000</v>
      </c>
    </row>
    <row r="36" spans="4:66" ht="15.75" thickBot="1" x14ac:dyDescent="0.3">
      <c r="BK36" s="69" t="s">
        <v>58</v>
      </c>
      <c r="BL36" s="70"/>
      <c r="BM36" s="70"/>
      <c r="BN36" s="71">
        <f ca="1">-(BN20+BN24)*30%</f>
        <v>-180000</v>
      </c>
    </row>
    <row r="39" spans="4:66" ht="15.75" thickBot="1" x14ac:dyDescent="0.3">
      <c r="D39" s="1">
        <f>+G23</f>
        <v>81000</v>
      </c>
    </row>
    <row r="40" spans="4:66" ht="15.75" thickBot="1" x14ac:dyDescent="0.3">
      <c r="E40" s="1">
        <f>+D39</f>
        <v>81000</v>
      </c>
      <c r="F40" s="11">
        <f>+E40</f>
        <v>81000</v>
      </c>
    </row>
    <row r="42" spans="4:66" ht="15.75" thickBot="1" x14ac:dyDescent="0.3">
      <c r="D42" s="1">
        <f>+G24</f>
        <v>81000</v>
      </c>
    </row>
    <row r="43" spans="4:66" ht="15.75" thickBot="1" x14ac:dyDescent="0.3">
      <c r="E43" s="1">
        <f>+D42</f>
        <v>81000</v>
      </c>
      <c r="F43" s="11">
        <f>+F40+E43-D43</f>
        <v>162000</v>
      </c>
    </row>
    <row r="45" spans="4:66" ht="15.75" thickBot="1" x14ac:dyDescent="0.3">
      <c r="D45" s="1">
        <f>+G25</f>
        <v>81000</v>
      </c>
    </row>
    <row r="46" spans="4:66" ht="15.75" thickBot="1" x14ac:dyDescent="0.3">
      <c r="E46" s="1">
        <f>+D45</f>
        <v>81000</v>
      </c>
      <c r="F46" s="11">
        <f>+F43+E46-D46</f>
        <v>243000</v>
      </c>
    </row>
    <row r="48" spans="4:66" ht="15.75" thickBot="1" x14ac:dyDescent="0.3">
      <c r="D48" s="1">
        <f>+G26</f>
        <v>81000</v>
      </c>
    </row>
    <row r="49" spans="4:6" ht="15.75" thickBot="1" x14ac:dyDescent="0.3">
      <c r="E49" s="1">
        <f>+D48</f>
        <v>81000</v>
      </c>
      <c r="F49" s="11">
        <f>+F46+E49-D49</f>
        <v>324000</v>
      </c>
    </row>
    <row r="51" spans="4:6" ht="15.75" thickBot="1" x14ac:dyDescent="0.3">
      <c r="E51" s="1">
        <f>-+G27</f>
        <v>54000</v>
      </c>
    </row>
    <row r="52" spans="4:6" ht="15.75" thickBot="1" x14ac:dyDescent="0.3">
      <c r="D52" s="1">
        <f>+E51</f>
        <v>54000</v>
      </c>
      <c r="F52" s="11">
        <f>+F49+E52-D52</f>
        <v>270000</v>
      </c>
    </row>
    <row r="54" spans="4:6" ht="15.75" thickBot="1" x14ac:dyDescent="0.3">
      <c r="E54" s="1">
        <f>-+G28</f>
        <v>54000</v>
      </c>
    </row>
    <row r="55" spans="4:6" ht="15.75" thickBot="1" x14ac:dyDescent="0.3">
      <c r="D55" s="1">
        <f>+E54</f>
        <v>54000</v>
      </c>
      <c r="F55" s="11">
        <f>+F52+E55-D55</f>
        <v>216000</v>
      </c>
    </row>
    <row r="57" spans="4:6" ht="15.75" thickBot="1" x14ac:dyDescent="0.3">
      <c r="E57" s="1">
        <f>-+G29</f>
        <v>54000</v>
      </c>
    </row>
    <row r="58" spans="4:6" ht="15.75" thickBot="1" x14ac:dyDescent="0.3">
      <c r="D58" s="1">
        <f>+E57</f>
        <v>54000</v>
      </c>
      <c r="F58" s="11">
        <f>+F55+E58-D58</f>
        <v>162000</v>
      </c>
    </row>
    <row r="60" spans="4:6" ht="15.75" thickBot="1" x14ac:dyDescent="0.3">
      <c r="E60" s="1">
        <f>-+G30</f>
        <v>54000</v>
      </c>
    </row>
    <row r="61" spans="4:6" ht="15.75" thickBot="1" x14ac:dyDescent="0.3">
      <c r="D61" s="1">
        <f>+E60</f>
        <v>54000</v>
      </c>
      <c r="F61" s="11">
        <f>+F58+E61-D61</f>
        <v>108000</v>
      </c>
    </row>
    <row r="63" spans="4:6" ht="15.75" thickBot="1" x14ac:dyDescent="0.3">
      <c r="E63" s="1">
        <f>-+G31</f>
        <v>54000</v>
      </c>
    </row>
    <row r="64" spans="4:6" ht="15.75" thickBot="1" x14ac:dyDescent="0.3">
      <c r="D64" s="1">
        <f>+E63</f>
        <v>54000</v>
      </c>
      <c r="F64" s="11">
        <f>+F61+E64-D64</f>
        <v>54000</v>
      </c>
    </row>
    <row r="66" spans="4:6" ht="15.75" thickBot="1" x14ac:dyDescent="0.3">
      <c r="E66" s="1">
        <f>-+G32</f>
        <v>54000</v>
      </c>
    </row>
    <row r="67" spans="4:6" ht="15.75" thickBot="1" x14ac:dyDescent="0.3">
      <c r="D67" s="1">
        <f>+E66</f>
        <v>54000</v>
      </c>
      <c r="F67" s="11">
        <f>+F64+E67-D67</f>
        <v>0</v>
      </c>
    </row>
  </sheetData>
  <phoneticPr fontId="7" type="noConversion"/>
  <dataValidations count="1">
    <dataValidation type="list" allowBlank="1" showInputMessage="1" showErrorMessage="1" sqref="BP4" xr:uid="{25EFEFCB-786F-4B16-AC4C-390F53444220}">
      <formula1>$AN$5:$AW$5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2024-09-13T04:49:28Z</dcterms:created>
  <dcterms:modified xsi:type="dcterms:W3CDTF">2024-09-13T05:50:22Z</dcterms:modified>
</cp:coreProperties>
</file>