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8_{4F27E82B-50F7-4271-B41A-AEB8C2218C65}" xr6:coauthVersionLast="47" xr6:coauthVersionMax="47" xr10:uidLastSave="{00000000-0000-0000-0000-000000000000}"/>
  <bookViews>
    <workbookView xWindow="-120" yWindow="-120" windowWidth="29040" windowHeight="15720" xr2:uid="{A012E559-FFE6-4F51-B619-D33244EBE3AC}"/>
  </bookViews>
  <sheets>
    <sheet name="Hoja2" sheetId="1" r:id="rId1"/>
    <sheet name="Hoja2 (2)" sheetId="2" r:id="rId2"/>
    <sheet name="Hoja2 (3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9" i="3" l="1"/>
  <c r="A110" i="3" s="1"/>
  <c r="A111" i="3" s="1"/>
  <c r="A112" i="3" s="1"/>
  <c r="A113" i="3" s="1"/>
  <c r="A114" i="3" s="1"/>
  <c r="G70" i="3"/>
  <c r="G71" i="3" s="1"/>
  <c r="D43" i="3"/>
  <c r="A43" i="3"/>
  <c r="A44" i="3" s="1"/>
  <c r="A45" i="3" s="1"/>
  <c r="A46" i="3" s="1"/>
  <c r="A47" i="3" s="1"/>
  <c r="A48" i="3" s="1"/>
  <c r="D42" i="3"/>
  <c r="D64" i="3" s="1"/>
  <c r="A29" i="3"/>
  <c r="A30" i="3" s="1"/>
  <c r="A31" i="3" s="1"/>
  <c r="A32" i="3" s="1"/>
  <c r="A33" i="3" s="1"/>
  <c r="A34" i="3" s="1"/>
  <c r="B27" i="3"/>
  <c r="B42" i="3" s="1"/>
  <c r="E16" i="3"/>
  <c r="E17" i="3" s="1"/>
  <c r="A16" i="3"/>
  <c r="B16" i="3" s="1"/>
  <c r="E15" i="3"/>
  <c r="C110" i="3" s="1"/>
  <c r="C15" i="3"/>
  <c r="B15" i="3"/>
  <c r="D15" i="3" s="1"/>
  <c r="C12" i="3"/>
  <c r="D107" i="3" s="1"/>
  <c r="D115" i="3" s="1"/>
  <c r="C9" i="3"/>
  <c r="A107" i="2"/>
  <c r="A108" i="2" s="1"/>
  <c r="A109" i="2" s="1"/>
  <c r="A110" i="2" s="1"/>
  <c r="A111" i="2" s="1"/>
  <c r="A112" i="2" s="1"/>
  <c r="C106" i="2"/>
  <c r="D105" i="2"/>
  <c r="D113" i="2" s="1"/>
  <c r="D56" i="2"/>
  <c r="E57" i="2" s="1"/>
  <c r="A45" i="2"/>
  <c r="A46" i="2" s="1"/>
  <c r="A47" i="2" s="1"/>
  <c r="A48" i="2" s="1"/>
  <c r="A49" i="2" s="1"/>
  <c r="A44" i="2"/>
  <c r="B43" i="2"/>
  <c r="A30" i="2"/>
  <c r="A31" i="2" s="1"/>
  <c r="A32" i="2" s="1"/>
  <c r="A33" i="2" s="1"/>
  <c r="A34" i="2" s="1"/>
  <c r="A35" i="2" s="1"/>
  <c r="B28" i="2"/>
  <c r="E16" i="2"/>
  <c r="C107" i="2" s="1"/>
  <c r="A16" i="2"/>
  <c r="B16" i="2" s="1"/>
  <c r="E15" i="2"/>
  <c r="C15" i="2"/>
  <c r="B15" i="2"/>
  <c r="D15" i="2" s="1"/>
  <c r="B12" i="2"/>
  <c r="B9" i="2"/>
  <c r="A102" i="1"/>
  <c r="A103" i="1" s="1"/>
  <c r="A104" i="1" s="1"/>
  <c r="A105" i="1" s="1"/>
  <c r="A106" i="1" s="1"/>
  <c r="A101" i="1"/>
  <c r="A42" i="1"/>
  <c r="A43" i="1" s="1"/>
  <c r="A44" i="1" s="1"/>
  <c r="A45" i="1" s="1"/>
  <c r="A46" i="1" s="1"/>
  <c r="A41" i="1"/>
  <c r="A28" i="1"/>
  <c r="A29" i="1" s="1"/>
  <c r="A30" i="1" s="1"/>
  <c r="A31" i="1" s="1"/>
  <c r="A32" i="1" s="1"/>
  <c r="A33" i="1" s="1"/>
  <c r="B26" i="1"/>
  <c r="B40" i="1" s="1"/>
  <c r="A15" i="1"/>
  <c r="B15" i="1" s="1"/>
  <c r="C14" i="1"/>
  <c r="B101" i="1" s="1"/>
  <c r="B14" i="1"/>
  <c r="D14" i="1" s="1"/>
  <c r="A14" i="1"/>
  <c r="E13" i="1"/>
  <c r="C100" i="1" s="1"/>
  <c r="C13" i="1"/>
  <c r="B100" i="1" s="1"/>
  <c r="B13" i="1"/>
  <c r="D13" i="1" s="1"/>
  <c r="B9" i="1"/>
  <c r="C112" i="3" l="1"/>
  <c r="E18" i="3"/>
  <c r="F15" i="3"/>
  <c r="F13" i="1"/>
  <c r="E65" i="3"/>
  <c r="D70" i="3"/>
  <c r="E71" i="3" s="1"/>
  <c r="F15" i="2"/>
  <c r="D53" i="1"/>
  <c r="E54" i="1" s="1"/>
  <c r="D58" i="3"/>
  <c r="E59" i="3" s="1"/>
  <c r="A16" i="1"/>
  <c r="C16" i="2"/>
  <c r="B107" i="2" s="1"/>
  <c r="E8" i="3"/>
  <c r="C16" i="3"/>
  <c r="B111" i="3" s="1"/>
  <c r="B110" i="3"/>
  <c r="E14" i="1"/>
  <c r="A17" i="2"/>
  <c r="B106" i="2"/>
  <c r="A17" i="3"/>
  <c r="C111" i="3"/>
  <c r="C15" i="1"/>
  <c r="B102" i="1" s="1"/>
  <c r="E17" i="2"/>
  <c r="B27" i="1" l="1"/>
  <c r="B30" i="3"/>
  <c r="E10" i="3"/>
  <c r="E12" i="3" s="1"/>
  <c r="B16" i="1"/>
  <c r="D16" i="1" s="1"/>
  <c r="A17" i="1"/>
  <c r="C16" i="1"/>
  <c r="B103" i="1" s="1"/>
  <c r="A18" i="3"/>
  <c r="C17" i="3"/>
  <c r="B112" i="3" s="1"/>
  <c r="B17" i="3"/>
  <c r="D17" i="3" s="1"/>
  <c r="F17" i="3" s="1"/>
  <c r="B32" i="3" s="1"/>
  <c r="D46" i="3" s="1"/>
  <c r="D15" i="1"/>
  <c r="A18" i="2"/>
  <c r="C17" i="2"/>
  <c r="B108" i="2" s="1"/>
  <c r="B17" i="2"/>
  <c r="D17" i="2" s="1"/>
  <c r="F17" i="2" s="1"/>
  <c r="B31" i="2" s="1"/>
  <c r="D45" i="2" s="1"/>
  <c r="E19" i="3"/>
  <c r="C113" i="3"/>
  <c r="E18" i="2"/>
  <c r="C108" i="2"/>
  <c r="D16" i="3"/>
  <c r="D16" i="2"/>
  <c r="E15" i="1"/>
  <c r="C101" i="1"/>
  <c r="F14" i="1"/>
  <c r="B28" i="1" s="1"/>
  <c r="D41" i="1" s="1"/>
  <c r="B29" i="2"/>
  <c r="B17" i="1" l="1"/>
  <c r="C17" i="1"/>
  <c r="A18" i="1"/>
  <c r="B18" i="2"/>
  <c r="A19" i="2"/>
  <c r="C18" i="2"/>
  <c r="B109" i="2" s="1"/>
  <c r="F16" i="2"/>
  <c r="F16" i="3"/>
  <c r="D44" i="3"/>
  <c r="D76" i="3" s="1"/>
  <c r="D40" i="1"/>
  <c r="D58" i="1" s="1"/>
  <c r="C102" i="1"/>
  <c r="E16" i="1"/>
  <c r="F16" i="1" s="1"/>
  <c r="B30" i="1" s="1"/>
  <c r="D43" i="1" s="1"/>
  <c r="F15" i="1"/>
  <c r="B29" i="1" s="1"/>
  <c r="D42" i="1" s="1"/>
  <c r="C109" i="2"/>
  <c r="E19" i="2"/>
  <c r="B18" i="3"/>
  <c r="D18" i="3" s="1"/>
  <c r="F18" i="3" s="1"/>
  <c r="B33" i="3" s="1"/>
  <c r="D47" i="3" s="1"/>
  <c r="A19" i="3"/>
  <c r="C18" i="3"/>
  <c r="B113" i="3" s="1"/>
  <c r="C114" i="3"/>
  <c r="C115" i="3" s="1"/>
  <c r="E22" i="3"/>
  <c r="D43" i="2"/>
  <c r="B30" i="2" l="1"/>
  <c r="D18" i="2"/>
  <c r="C19" i="3"/>
  <c r="B19" i="3"/>
  <c r="D19" i="3" s="1"/>
  <c r="F19" i="3" s="1"/>
  <c r="B34" i="3" s="1"/>
  <c r="D48" i="3" s="1"/>
  <c r="D64" i="1"/>
  <c r="E59" i="1"/>
  <c r="A19" i="1"/>
  <c r="C18" i="1"/>
  <c r="B105" i="1" s="1"/>
  <c r="B18" i="1"/>
  <c r="D18" i="1" s="1"/>
  <c r="E77" i="3"/>
  <c r="D82" i="3"/>
  <c r="D62" i="2"/>
  <c r="E17" i="1"/>
  <c r="C103" i="1"/>
  <c r="A20" i="2"/>
  <c r="B19" i="2"/>
  <c r="C19" i="2"/>
  <c r="B110" i="2" s="1"/>
  <c r="B104" i="1"/>
  <c r="C110" i="2"/>
  <c r="E20" i="2"/>
  <c r="D17" i="1"/>
  <c r="B31" i="3"/>
  <c r="F18" i="2" l="1"/>
  <c r="D45" i="3"/>
  <c r="B35" i="3"/>
  <c r="D88" i="3"/>
  <c r="E83" i="3"/>
  <c r="D44" i="2"/>
  <c r="F22" i="3"/>
  <c r="E18" i="1"/>
  <c r="F18" i="1" s="1"/>
  <c r="B32" i="1" s="1"/>
  <c r="D45" i="1" s="1"/>
  <c r="C104" i="1"/>
  <c r="C111" i="2"/>
  <c r="E21" i="2"/>
  <c r="B114" i="3"/>
  <c r="B115" i="3" s="1"/>
  <c r="B116" i="3" s="1"/>
  <c r="C22" i="3"/>
  <c r="D68" i="2"/>
  <c r="E63" i="2"/>
  <c r="B20" i="2"/>
  <c r="A21" i="2"/>
  <c r="C20" i="2"/>
  <c r="B111" i="2" s="1"/>
  <c r="E65" i="1"/>
  <c r="D70" i="1"/>
  <c r="D22" i="3"/>
  <c r="F17" i="1"/>
  <c r="D19" i="2"/>
  <c r="F19" i="2" s="1"/>
  <c r="B33" i="2" s="1"/>
  <c r="D47" i="2" s="1"/>
  <c r="B19" i="1"/>
  <c r="C19" i="1"/>
  <c r="E71" i="1" l="1"/>
  <c r="D76" i="1"/>
  <c r="D94" i="3"/>
  <c r="E89" i="3"/>
  <c r="C105" i="1"/>
  <c r="E19" i="1"/>
  <c r="C106" i="1" s="1"/>
  <c r="C107" i="1" s="1"/>
  <c r="F45" i="3"/>
  <c r="F43" i="3"/>
  <c r="C42" i="3"/>
  <c r="C21" i="2"/>
  <c r="B21" i="2"/>
  <c r="D21" i="2" s="1"/>
  <c r="F21" i="2" s="1"/>
  <c r="B35" i="2" s="1"/>
  <c r="D49" i="2" s="1"/>
  <c r="B106" i="1"/>
  <c r="B107" i="1" s="1"/>
  <c r="C20" i="1"/>
  <c r="D19" i="1"/>
  <c r="D74" i="2"/>
  <c r="E69" i="2"/>
  <c r="B31" i="1"/>
  <c r="D22" i="2"/>
  <c r="E20" i="1"/>
  <c r="D20" i="2"/>
  <c r="F20" i="2" s="1"/>
  <c r="B34" i="2" s="1"/>
  <c r="D48" i="2" s="1"/>
  <c r="C112" i="2"/>
  <c r="C113" i="2" s="1"/>
  <c r="E22" i="2"/>
  <c r="B32" i="2"/>
  <c r="D44" i="1" l="1"/>
  <c r="E75" i="2"/>
  <c r="D80" i="2"/>
  <c r="F19" i="1"/>
  <c r="D20" i="1"/>
  <c r="E108" i="3"/>
  <c r="D62" i="3"/>
  <c r="E63" i="3" s="1"/>
  <c r="E66" i="3" s="1"/>
  <c r="E42" i="3"/>
  <c r="B43" i="3" s="1"/>
  <c r="C21" i="1"/>
  <c r="F22" i="2"/>
  <c r="D46" i="2"/>
  <c r="B36" i="2"/>
  <c r="F49" i="2" s="1"/>
  <c r="B108" i="1"/>
  <c r="D82" i="1"/>
  <c r="E77" i="1"/>
  <c r="B112" i="2"/>
  <c r="B113" i="2" s="1"/>
  <c r="B114" i="2" s="1"/>
  <c r="C22" i="2"/>
  <c r="C23" i="2" s="1"/>
  <c r="D100" i="3"/>
  <c r="E101" i="3" s="1"/>
  <c r="E95" i="3"/>
  <c r="B33" i="1" l="1"/>
  <c r="F20" i="1"/>
  <c r="E81" i="2"/>
  <c r="D86" i="2"/>
  <c r="C43" i="2"/>
  <c r="F45" i="2"/>
  <c r="F43" i="2"/>
  <c r="F44" i="2"/>
  <c r="F47" i="2"/>
  <c r="E43" i="3"/>
  <c r="B44" i="3" s="1"/>
  <c r="C43" i="3"/>
  <c r="F48" i="2"/>
  <c r="E83" i="1"/>
  <c r="D88" i="1"/>
  <c r="F46" i="2"/>
  <c r="D52" i="2"/>
  <c r="D94" i="1" l="1"/>
  <c r="E95" i="1" s="1"/>
  <c r="E89" i="1"/>
  <c r="F52" i="2"/>
  <c r="D46" i="1"/>
  <c r="B34" i="1"/>
  <c r="C40" i="1" s="1"/>
  <c r="C44" i="3"/>
  <c r="E106" i="2"/>
  <c r="D60" i="2"/>
  <c r="E61" i="2" s="1"/>
  <c r="E64" i="2" s="1"/>
  <c r="E43" i="2"/>
  <c r="B44" i="2" s="1"/>
  <c r="D92" i="2"/>
  <c r="E87" i="2"/>
  <c r="D68" i="3"/>
  <c r="E69" i="3" s="1"/>
  <c r="E72" i="3" s="1"/>
  <c r="E109" i="3"/>
  <c r="D100" i="1" l="1"/>
  <c r="D56" i="1"/>
  <c r="E57" i="1" s="1"/>
  <c r="E60" i="1" s="1"/>
  <c r="E40" i="1"/>
  <c r="B41" i="1" s="1"/>
  <c r="D74" i="3"/>
  <c r="E75" i="3" s="1"/>
  <c r="E78" i="3" s="1"/>
  <c r="E110" i="3"/>
  <c r="E93" i="2"/>
  <c r="D98" i="2"/>
  <c r="E99" i="2" s="1"/>
  <c r="E44" i="2"/>
  <c r="B45" i="2" s="1"/>
  <c r="C44" i="2"/>
  <c r="E44" i="3"/>
  <c r="B45" i="3" s="1"/>
  <c r="C41" i="1" l="1"/>
  <c r="C45" i="3"/>
  <c r="C45" i="2"/>
  <c r="E45" i="2" s="1"/>
  <c r="B46" i="2" s="1"/>
  <c r="E107" i="2"/>
  <c r="D66" i="2"/>
  <c r="E67" i="2" s="1"/>
  <c r="E70" i="2" s="1"/>
  <c r="C46" i="2" l="1"/>
  <c r="D101" i="1"/>
  <c r="D62" i="1"/>
  <c r="E63" i="1" s="1"/>
  <c r="E66" i="1" s="1"/>
  <c r="E41" i="1"/>
  <c r="B42" i="1" s="1"/>
  <c r="E76" i="2"/>
  <c r="E108" i="2"/>
  <c r="D72" i="2"/>
  <c r="E73" i="2" s="1"/>
  <c r="D80" i="3"/>
  <c r="E81" i="3" s="1"/>
  <c r="E84" i="3" s="1"/>
  <c r="E111" i="3"/>
  <c r="E45" i="3"/>
  <c r="B46" i="3" s="1"/>
  <c r="E42" i="1" l="1"/>
  <c r="B43" i="1" s="1"/>
  <c r="C42" i="1"/>
  <c r="C46" i="3"/>
  <c r="D78" i="2"/>
  <c r="E79" i="2" s="1"/>
  <c r="E82" i="2" s="1"/>
  <c r="E109" i="2"/>
  <c r="E46" i="2"/>
  <c r="B47" i="2" s="1"/>
  <c r="C43" i="1" l="1"/>
  <c r="E112" i="3"/>
  <c r="D86" i="3"/>
  <c r="E87" i="3" s="1"/>
  <c r="E90" i="3" s="1"/>
  <c r="E46" i="3"/>
  <c r="B47" i="3" s="1"/>
  <c r="D102" i="1"/>
  <c r="D68" i="1"/>
  <c r="E69" i="1" s="1"/>
  <c r="E72" i="1" s="1"/>
  <c r="C47" i="2"/>
  <c r="E110" i="2" l="1"/>
  <c r="D84" i="2"/>
  <c r="E85" i="2" s="1"/>
  <c r="E88" i="2" s="1"/>
  <c r="C47" i="3"/>
  <c r="E47" i="2"/>
  <c r="B48" i="2" s="1"/>
  <c r="D103" i="1"/>
  <c r="D74" i="1"/>
  <c r="E75" i="1" s="1"/>
  <c r="E78" i="1" s="1"/>
  <c r="E43" i="1"/>
  <c r="B44" i="1" s="1"/>
  <c r="C44" i="1" l="1"/>
  <c r="E44" i="1" s="1"/>
  <c r="B45" i="1" s="1"/>
  <c r="E48" i="2"/>
  <c r="B49" i="2" s="1"/>
  <c r="C48" i="2"/>
  <c r="D92" i="3"/>
  <c r="E93" i="3" s="1"/>
  <c r="E96" i="3" s="1"/>
  <c r="E113" i="3"/>
  <c r="E47" i="3"/>
  <c r="B48" i="3" s="1"/>
  <c r="C45" i="1" l="1"/>
  <c r="E45" i="1"/>
  <c r="B46" i="1" s="1"/>
  <c r="C48" i="3"/>
  <c r="C49" i="2"/>
  <c r="D90" i="2"/>
  <c r="E91" i="2" s="1"/>
  <c r="E94" i="2" s="1"/>
  <c r="E111" i="2"/>
  <c r="D80" i="1"/>
  <c r="E81" i="1" s="1"/>
  <c r="E84" i="1" s="1"/>
  <c r="D104" i="1"/>
  <c r="D96" i="2" l="1"/>
  <c r="E97" i="2" s="1"/>
  <c r="E112" i="2"/>
  <c r="E114" i="2" s="1"/>
  <c r="C50" i="2"/>
  <c r="E114" i="3"/>
  <c r="E116" i="3" s="1"/>
  <c r="D98" i="3"/>
  <c r="E99" i="3" s="1"/>
  <c r="E102" i="3" s="1"/>
  <c r="C49" i="3"/>
  <c r="E48" i="3"/>
  <c r="E100" i="2"/>
  <c r="E49" i="2"/>
  <c r="E46" i="1"/>
  <c r="C46" i="1"/>
  <c r="D86" i="1"/>
  <c r="E87" i="1" s="1"/>
  <c r="E90" i="1" s="1"/>
  <c r="D105" i="1"/>
  <c r="D106" i="1" l="1"/>
  <c r="D108" i="1" s="1"/>
  <c r="D92" i="1"/>
  <c r="E93" i="1" s="1"/>
  <c r="E96" i="1" s="1"/>
  <c r="C47" i="1"/>
</calcChain>
</file>

<file path=xl/sharedStrings.xml><?xml version="1.0" encoding="utf-8"?>
<sst xmlns="http://schemas.openxmlformats.org/spreadsheetml/2006/main" count="217" uniqueCount="47">
  <si>
    <t>MAXIMA GUIA DEL COSTO AMORTIZADO</t>
  </si>
  <si>
    <t>PRESTAMO</t>
  </si>
  <si>
    <t>TASA</t>
  </si>
  <si>
    <t>PLAZO</t>
  </si>
  <si>
    <t>PAGO</t>
  </si>
  <si>
    <t>SEGURO</t>
  </si>
  <si>
    <t>Principal</t>
  </si>
  <si>
    <t>Interes</t>
  </si>
  <si>
    <t>Cuota</t>
  </si>
  <si>
    <t>Seguro</t>
  </si>
  <si>
    <t>Total</t>
  </si>
  <si>
    <t>Paso 1:</t>
  </si>
  <si>
    <t>Calcular la tasa efectiva</t>
  </si>
  <si>
    <t>0</t>
  </si>
  <si>
    <t>Paso 2</t>
  </si>
  <si>
    <t>Cuadro de costo amortizado</t>
  </si>
  <si>
    <t>SI</t>
  </si>
  <si>
    <t>(+)CF</t>
  </si>
  <si>
    <t>(-)Pagos</t>
  </si>
  <si>
    <t>SF</t>
  </si>
  <si>
    <t>Paso 3</t>
  </si>
  <si>
    <t>Registros contables</t>
  </si>
  <si>
    <t>T=0</t>
  </si>
  <si>
    <t>D</t>
  </si>
  <si>
    <t>H</t>
  </si>
  <si>
    <t>Efectivo</t>
  </si>
  <si>
    <t>Prestamo por pagar</t>
  </si>
  <si>
    <t>T=1</t>
  </si>
  <si>
    <t>Gasto financiero</t>
  </si>
  <si>
    <t>T=2</t>
  </si>
  <si>
    <t>T=3</t>
  </si>
  <si>
    <t>T=4</t>
  </si>
  <si>
    <t>T=5</t>
  </si>
  <si>
    <t>T=6</t>
  </si>
  <si>
    <t>T=7</t>
  </si>
  <si>
    <t>Gasto TAX</t>
  </si>
  <si>
    <t>Gasto</t>
  </si>
  <si>
    <t>Int</t>
  </si>
  <si>
    <t>Seg</t>
  </si>
  <si>
    <t>NIIF</t>
  </si>
  <si>
    <t>COIMISION</t>
  </si>
  <si>
    <t>Comi</t>
  </si>
  <si>
    <t>A+ 51 A 959 A 818 A 593 A</t>
  </si>
  <si>
    <t>Recibe</t>
  </si>
  <si>
    <t>+2 Gracia</t>
  </si>
  <si>
    <t>Paga</t>
  </si>
  <si>
    <t>1 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</si>
</sst>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%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165" fontId="4" fillId="2" borderId="0" xfId="1" applyNumberFormat="1" applyFont="1" applyFill="1"/>
    <xf numFmtId="165" fontId="3" fillId="2" borderId="0" xfId="1" applyNumberFormat="1" applyFont="1" applyFill="1"/>
    <xf numFmtId="165" fontId="0" fillId="3" borderId="0" xfId="1" applyNumberFormat="1" applyFont="1" applyFill="1"/>
    <xf numFmtId="165" fontId="0" fillId="4" borderId="0" xfId="1" applyNumberFormat="1" applyFont="1" applyFill="1" applyAlignment="1">
      <alignment horizontal="center"/>
    </xf>
    <xf numFmtId="165" fontId="2" fillId="3" borderId="0" xfId="1" applyNumberFormat="1" applyFont="1" applyFill="1"/>
    <xf numFmtId="165" fontId="2" fillId="5" borderId="0" xfId="1" applyNumberFormat="1" applyFont="1" applyFill="1"/>
    <xf numFmtId="165" fontId="2" fillId="0" borderId="0" xfId="1" applyNumberFormat="1" applyFont="1"/>
    <xf numFmtId="165" fontId="0" fillId="0" borderId="0" xfId="1" quotePrefix="1" applyNumberFormat="1" applyFont="1" applyAlignment="1">
      <alignment horizontal="right"/>
    </xf>
    <xf numFmtId="164" fontId="0" fillId="5" borderId="0" xfId="2" applyNumberFormat="1" applyFont="1" applyFill="1"/>
    <xf numFmtId="165" fontId="2" fillId="4" borderId="0" xfId="1" applyNumberFormat="1" applyFont="1" applyFill="1" applyAlignment="1">
      <alignment horizontal="center"/>
    </xf>
    <xf numFmtId="165" fontId="3" fillId="6" borderId="1" xfId="1" applyNumberFormat="1" applyFont="1" applyFill="1" applyBorder="1"/>
    <xf numFmtId="165" fontId="0" fillId="5" borderId="0" xfId="1" applyNumberFormat="1" applyFont="1" applyFill="1"/>
    <xf numFmtId="165" fontId="0" fillId="0" borderId="0" xfId="1" applyNumberFormat="1" applyFont="1" applyAlignment="1">
      <alignment horizontal="center"/>
    </xf>
    <xf numFmtId="165" fontId="0" fillId="7" borderId="0" xfId="1" applyNumberFormat="1" applyFont="1" applyFill="1"/>
    <xf numFmtId="165" fontId="0" fillId="8" borderId="0" xfId="1" applyNumberFormat="1" applyFont="1" applyFill="1"/>
    <xf numFmtId="165" fontId="2" fillId="0" borderId="1" xfId="1" applyNumberFormat="1" applyFont="1" applyBorder="1"/>
    <xf numFmtId="165" fontId="0" fillId="9" borderId="0" xfId="1" applyNumberFormat="1" applyFont="1" applyFill="1"/>
    <xf numFmtId="165" fontId="0" fillId="10" borderId="0" xfId="1" applyNumberFormat="1" applyFont="1" applyFill="1"/>
    <xf numFmtId="165" fontId="0" fillId="11" borderId="0" xfId="1" applyNumberFormat="1" applyFont="1" applyFill="1"/>
    <xf numFmtId="165" fontId="2" fillId="0" borderId="2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5" xfId="1" applyNumberFormat="1" applyFont="1" applyBorder="1"/>
    <xf numFmtId="165" fontId="0" fillId="0" borderId="0" xfId="1" applyNumberFormat="1" applyFont="1" applyBorder="1"/>
    <xf numFmtId="165" fontId="0" fillId="0" borderId="6" xfId="1" applyNumberFormat="1" applyFont="1" applyBorder="1"/>
    <xf numFmtId="165" fontId="0" fillId="11" borderId="5" xfId="1" quotePrefix="1" applyNumberFormat="1" applyFont="1" applyFill="1" applyBorder="1" applyAlignment="1">
      <alignment horizontal="right"/>
    </xf>
    <xf numFmtId="165" fontId="0" fillId="11" borderId="0" xfId="1" applyNumberFormat="1" applyFont="1" applyFill="1" applyBorder="1"/>
    <xf numFmtId="165" fontId="0" fillId="8" borderId="5" xfId="1" applyNumberFormat="1" applyFont="1" applyFill="1" applyBorder="1"/>
    <xf numFmtId="165" fontId="0" fillId="8" borderId="0" xfId="1" applyNumberFormat="1" applyFont="1" applyFill="1" applyBorder="1"/>
    <xf numFmtId="164" fontId="0" fillId="5" borderId="0" xfId="2" applyNumberFormat="1" applyFont="1" applyFill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165" fontId="0" fillId="0" borderId="9" xfId="1" applyNumberFormat="1" applyFont="1" applyBorder="1"/>
    <xf numFmtId="165" fontId="2" fillId="4" borderId="0" xfId="1" applyNumberFormat="1" applyFont="1" applyFill="1" applyBorder="1" applyAlignment="1">
      <alignment horizontal="center"/>
    </xf>
    <xf numFmtId="165" fontId="2" fillId="4" borderId="6" xfId="1" applyNumberFormat="1" applyFont="1" applyFill="1" applyBorder="1" applyAlignment="1">
      <alignment horizontal="center"/>
    </xf>
    <xf numFmtId="165" fontId="0" fillId="10" borderId="0" xfId="1" applyNumberFormat="1" applyFont="1" applyFill="1" applyBorder="1"/>
    <xf numFmtId="165" fontId="0" fillId="3" borderId="6" xfId="1" applyNumberFormat="1" applyFont="1" applyFill="1" applyBorder="1"/>
    <xf numFmtId="165" fontId="2" fillId="5" borderId="8" xfId="1" applyNumberFormat="1" applyFont="1" applyFill="1" applyBorder="1"/>
    <xf numFmtId="165" fontId="0" fillId="12" borderId="0" xfId="1" applyNumberFormat="1" applyFont="1" applyFill="1"/>
    <xf numFmtId="165" fontId="0" fillId="5" borderId="10" xfId="1" applyNumberFormat="1" applyFont="1" applyFill="1" applyBorder="1"/>
    <xf numFmtId="165" fontId="0" fillId="5" borderId="11" xfId="1" applyNumberFormat="1" applyFont="1" applyFill="1" applyBorder="1"/>
    <xf numFmtId="165" fontId="0" fillId="5" borderId="12" xfId="1" applyNumberFormat="1" applyFont="1" applyFill="1" applyBorder="1"/>
    <xf numFmtId="165" fontId="2" fillId="0" borderId="13" xfId="1" applyNumberFormat="1" applyFont="1" applyBorder="1"/>
    <xf numFmtId="165" fontId="5" fillId="0" borderId="0" xfId="1" applyNumberFormat="1" applyFont="1"/>
    <xf numFmtId="165" fontId="0" fillId="13" borderId="0" xfId="1" applyNumberFormat="1" applyFont="1" applyFill="1"/>
    <xf numFmtId="164" fontId="0" fillId="13" borderId="0" xfId="2" applyNumberFormat="1" applyFont="1" applyFill="1"/>
    <xf numFmtId="165" fontId="0" fillId="0" borderId="14" xfId="1" applyNumberFormat="1" applyFont="1" applyBorder="1" applyAlignment="1">
      <alignment horizontal="center"/>
    </xf>
    <xf numFmtId="165" fontId="0" fillId="0" borderId="0" xfId="1" quotePrefix="1" applyNumberFormat="1" applyFont="1"/>
    <xf numFmtId="165" fontId="0" fillId="0" borderId="15" xfId="1" applyNumberFormat="1" applyFont="1" applyBorder="1" applyAlignment="1">
      <alignment horizontal="center"/>
    </xf>
    <xf numFmtId="165" fontId="0" fillId="0" borderId="16" xfId="1" applyNumberFormat="1" applyFont="1" applyBorder="1" applyAlignment="1">
      <alignment horizontal="center"/>
    </xf>
    <xf numFmtId="165" fontId="2" fillId="12" borderId="0" xfId="1" applyNumberFormat="1" applyFont="1" applyFill="1"/>
    <xf numFmtId="165" fontId="0" fillId="12" borderId="0" xfId="1" applyNumberFormat="1" applyFont="1" applyFill="1" applyBorder="1"/>
    <xf numFmtId="164" fontId="2" fillId="5" borderId="0" xfId="2" applyNumberFormat="1" applyFont="1" applyFill="1" applyBorder="1"/>
    <xf numFmtId="165" fontId="6" fillId="0" borderId="5" xfId="1" applyNumberFormat="1" applyFont="1" applyBorder="1"/>
    <xf numFmtId="165" fontId="0" fillId="3" borderId="1" xfId="1" applyNumberFormat="1" applyFont="1" applyFill="1" applyBorder="1"/>
    <xf numFmtId="165" fontId="0" fillId="3" borderId="0" xfId="1" applyNumberFormat="1" applyFont="1" applyFill="1" applyBorder="1"/>
    <xf numFmtId="10" fontId="0" fillId="0" borderId="0" xfId="2" applyNumberFormat="1" applyFont="1"/>
    <xf numFmtId="165" fontId="7" fillId="0" borderId="0" xfId="1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FE99-A238-4B28-A417-1B8DBA12AA10}">
  <dimension ref="A2:G108"/>
  <sheetViews>
    <sheetView tabSelected="1" topLeftCell="A88" workbookViewId="0">
      <selection activeCell="D108" sqref="D108"/>
    </sheetView>
  </sheetViews>
  <sheetFormatPr baseColWidth="10" defaultRowHeight="15" x14ac:dyDescent="0.25"/>
  <cols>
    <col min="1" max="1" width="11.42578125" style="2"/>
    <col min="2" max="2" width="9.5703125" style="2" customWidth="1"/>
    <col min="3" max="3" width="9.7109375" style="2" customWidth="1"/>
    <col min="4" max="4" width="9.85546875" style="2" customWidth="1"/>
    <col min="5" max="5" width="9" style="2" customWidth="1"/>
    <col min="6" max="6" width="11.85546875" style="2" bestFit="1" customWidth="1"/>
    <col min="7" max="16384" width="11.42578125" style="2"/>
  </cols>
  <sheetData>
    <row r="2" spans="1:7" x14ac:dyDescent="0.25">
      <c r="A2" s="1">
        <v>0.01</v>
      </c>
      <c r="G2" s="1"/>
    </row>
    <row r="3" spans="1:7" x14ac:dyDescent="0.25">
      <c r="A3" s="1"/>
      <c r="G3" s="1"/>
    </row>
    <row r="5" spans="1:7" s="4" customFormat="1" ht="21" x14ac:dyDescent="0.35">
      <c r="A5" s="3" t="s">
        <v>0</v>
      </c>
    </row>
    <row r="6" spans="1:7" x14ac:dyDescent="0.25">
      <c r="A6" s="2" t="s">
        <v>1</v>
      </c>
      <c r="B6" s="2">
        <v>100000</v>
      </c>
    </row>
    <row r="7" spans="1:7" x14ac:dyDescent="0.25">
      <c r="A7" s="2" t="s">
        <v>2</v>
      </c>
      <c r="B7" s="1">
        <v>0.01</v>
      </c>
    </row>
    <row r="8" spans="1:7" x14ac:dyDescent="0.25">
      <c r="A8" s="2" t="s">
        <v>3</v>
      </c>
      <c r="B8" s="2">
        <v>7</v>
      </c>
    </row>
    <row r="9" spans="1:7" x14ac:dyDescent="0.25">
      <c r="A9" s="5" t="s">
        <v>4</v>
      </c>
      <c r="B9" s="5">
        <f>PMT(B7,B8,-B6,0,0)</f>
        <v>14862.828291411661</v>
      </c>
    </row>
    <row r="10" spans="1:7" x14ac:dyDescent="0.25">
      <c r="A10" s="2" t="s">
        <v>5</v>
      </c>
      <c r="B10" s="1">
        <v>5.0000000000000001E-4</v>
      </c>
    </row>
    <row r="12" spans="1:7" x14ac:dyDescent="0.25">
      <c r="B12" s="6" t="s">
        <v>6</v>
      </c>
      <c r="C12" s="6" t="s">
        <v>7</v>
      </c>
      <c r="D12" s="6" t="s">
        <v>8</v>
      </c>
      <c r="E12" s="6" t="s">
        <v>9</v>
      </c>
      <c r="F12" s="6" t="s">
        <v>10</v>
      </c>
    </row>
    <row r="13" spans="1:7" x14ac:dyDescent="0.25">
      <c r="A13" s="2">
        <v>1</v>
      </c>
      <c r="B13" s="2">
        <f>-PPMT($B$7,A13,$B$8,$B$6,0,0)</f>
        <v>13862.828291411661</v>
      </c>
      <c r="C13" s="2">
        <f>-IPMT($B$7,A13,$B$8,$B$6,0,0)</f>
        <v>1000</v>
      </c>
      <c r="D13" s="5">
        <f>+B13+C13</f>
        <v>14862.828291411661</v>
      </c>
      <c r="E13" s="2">
        <f>+B10*B6</f>
        <v>50</v>
      </c>
      <c r="F13" s="5">
        <f>+D13+E13</f>
        <v>14912.828291411661</v>
      </c>
    </row>
    <row r="14" spans="1:7" x14ac:dyDescent="0.25">
      <c r="A14" s="2">
        <f>+A13+1</f>
        <v>2</v>
      </c>
      <c r="B14" s="2">
        <f>-PPMT($B$7,A14,$B$8,$B$6,0,0)</f>
        <v>14001.456574325775</v>
      </c>
      <c r="C14" s="2">
        <f>-IPMT($B$7,A14,$B$8,$B$6,0,0)</f>
        <v>861.37171708588346</v>
      </c>
      <c r="D14" s="5">
        <f t="shared" ref="D14:D19" si="0">+B14+C14</f>
        <v>14862.828291411659</v>
      </c>
      <c r="E14" s="2">
        <f>+E13</f>
        <v>50</v>
      </c>
      <c r="F14" s="5">
        <f t="shared" ref="F14:F19" si="1">+D14+E14</f>
        <v>14912.828291411659</v>
      </c>
    </row>
    <row r="15" spans="1:7" x14ac:dyDescent="0.25">
      <c r="A15" s="2">
        <f>+A14+1</f>
        <v>3</v>
      </c>
      <c r="B15" s="2">
        <f>-PPMT($B$7,A15,$B$8,$B$6,0,0)</f>
        <v>14141.471140069036</v>
      </c>
      <c r="C15" s="2">
        <f>-IPMT($B$7,A15,$B$8,$B$6,0,0)</f>
        <v>721.3571513426258</v>
      </c>
      <c r="D15" s="5">
        <f t="shared" si="0"/>
        <v>14862.828291411661</v>
      </c>
      <c r="E15" s="2">
        <f t="shared" ref="E15:E19" si="2">+E14</f>
        <v>50</v>
      </c>
      <c r="F15" s="5">
        <f t="shared" si="1"/>
        <v>14912.828291411661</v>
      </c>
    </row>
    <row r="16" spans="1:7" x14ac:dyDescent="0.25">
      <c r="A16" s="2">
        <f>+A15+1</f>
        <v>4</v>
      </c>
      <c r="B16" s="2">
        <f>-PPMT($B$7,A16,$B$8,$B$6,0,0)</f>
        <v>14282.885851469728</v>
      </c>
      <c r="C16" s="2">
        <f>-IPMT($B$7,A16,$B$8,$B$6,0,0)</f>
        <v>579.94243994193528</v>
      </c>
      <c r="D16" s="5">
        <f t="shared" si="0"/>
        <v>14862.828291411663</v>
      </c>
      <c r="E16" s="2">
        <f t="shared" si="2"/>
        <v>50</v>
      </c>
      <c r="F16" s="5">
        <f t="shared" si="1"/>
        <v>14912.828291411663</v>
      </c>
    </row>
    <row r="17" spans="1:6" x14ac:dyDescent="0.25">
      <c r="A17" s="2">
        <f>+A16+1</f>
        <v>5</v>
      </c>
      <c r="B17" s="2">
        <f>-PPMT($B$7,A17,$B$8,$B$6,0,0)</f>
        <v>14425.714709984422</v>
      </c>
      <c r="C17" s="2">
        <f>-IPMT($B$7,A17,$B$8,$B$6,0,0)</f>
        <v>437.1135814272381</v>
      </c>
      <c r="D17" s="5">
        <f t="shared" si="0"/>
        <v>14862.828291411661</v>
      </c>
      <c r="E17" s="2">
        <f t="shared" si="2"/>
        <v>50</v>
      </c>
      <c r="F17" s="5">
        <f t="shared" si="1"/>
        <v>14912.828291411661</v>
      </c>
    </row>
    <row r="18" spans="1:6" x14ac:dyDescent="0.25">
      <c r="A18" s="2">
        <f>+A17+1</f>
        <v>6</v>
      </c>
      <c r="B18" s="2">
        <f>-PPMT($B$7,A18,$B$8,$B$6,0,0)</f>
        <v>14569.971857084267</v>
      </c>
      <c r="C18" s="2">
        <f>-IPMT($B$7,A18,$B$8,$B$6,0,0)</f>
        <v>292.85643432739386</v>
      </c>
      <c r="D18" s="5">
        <f t="shared" si="0"/>
        <v>14862.828291411661</v>
      </c>
      <c r="E18" s="2">
        <f t="shared" si="2"/>
        <v>50</v>
      </c>
      <c r="F18" s="5">
        <f t="shared" si="1"/>
        <v>14912.828291411661</v>
      </c>
    </row>
    <row r="19" spans="1:6" x14ac:dyDescent="0.25">
      <c r="A19" s="2">
        <f>+A18+1</f>
        <v>7</v>
      </c>
      <c r="B19" s="2">
        <f>-PPMT($B$7,A19,$B$8,$B$6,0,0)</f>
        <v>14715.671575655109</v>
      </c>
      <c r="C19" s="2">
        <f>-IPMT($B$7,A19,$B$8,$B$6,0,0)</f>
        <v>147.15671575655114</v>
      </c>
      <c r="D19" s="5">
        <f t="shared" si="0"/>
        <v>14862.828291411661</v>
      </c>
      <c r="E19" s="2">
        <f t="shared" si="2"/>
        <v>50</v>
      </c>
      <c r="F19" s="5">
        <f t="shared" si="1"/>
        <v>14912.828291411661</v>
      </c>
    </row>
    <row r="20" spans="1:6" x14ac:dyDescent="0.25">
      <c r="C20" s="7">
        <f>SUM(C13:C19)</f>
        <v>4039.7980398816276</v>
      </c>
      <c r="D20" s="7">
        <f>SUM(D13:D19)</f>
        <v>104039.79803988163</v>
      </c>
      <c r="E20" s="7">
        <f>SUM(E13:E19)</f>
        <v>350</v>
      </c>
      <c r="F20" s="7">
        <f>SUM(F13:F19)</f>
        <v>104389.79803988163</v>
      </c>
    </row>
    <row r="21" spans="1:6" x14ac:dyDescent="0.25">
      <c r="C21" s="8">
        <f>+C20+E20</f>
        <v>4389.7980398816271</v>
      </c>
    </row>
    <row r="23" spans="1:6" x14ac:dyDescent="0.25">
      <c r="A23" s="9" t="s">
        <v>11</v>
      </c>
    </row>
    <row r="24" spans="1:6" x14ac:dyDescent="0.25">
      <c r="A24" s="2" t="s">
        <v>12</v>
      </c>
    </row>
    <row r="26" spans="1:6" x14ac:dyDescent="0.25">
      <c r="A26" s="10" t="s">
        <v>13</v>
      </c>
      <c r="B26" s="2">
        <f>B6</f>
        <v>100000</v>
      </c>
    </row>
    <row r="27" spans="1:6" x14ac:dyDescent="0.25">
      <c r="A27" s="2">
        <v>1</v>
      </c>
      <c r="B27" s="2">
        <f>-F13</f>
        <v>-14912.828291411661</v>
      </c>
    </row>
    <row r="28" spans="1:6" x14ac:dyDescent="0.25">
      <c r="A28" s="2">
        <f>+A27+1</f>
        <v>2</v>
      </c>
      <c r="B28" s="2">
        <f>-F14</f>
        <v>-14912.828291411659</v>
      </c>
    </row>
    <row r="29" spans="1:6" x14ac:dyDescent="0.25">
      <c r="A29" s="2">
        <f>+A28+1</f>
        <v>3</v>
      </c>
      <c r="B29" s="2">
        <f t="shared" ref="B29:B33" si="3">-F15</f>
        <v>-14912.828291411661</v>
      </c>
    </row>
    <row r="30" spans="1:6" x14ac:dyDescent="0.25">
      <c r="A30" s="2">
        <f>+A29+1</f>
        <v>4</v>
      </c>
      <c r="B30" s="2">
        <f t="shared" si="3"/>
        <v>-14912.828291411663</v>
      </c>
    </row>
    <row r="31" spans="1:6" x14ac:dyDescent="0.25">
      <c r="A31" s="2">
        <f>+A30+1</f>
        <v>5</v>
      </c>
      <c r="B31" s="2">
        <f t="shared" si="3"/>
        <v>-14912.828291411661</v>
      </c>
    </row>
    <row r="32" spans="1:6" x14ac:dyDescent="0.25">
      <c r="A32" s="2">
        <f>+A31+1</f>
        <v>6</v>
      </c>
      <c r="B32" s="2">
        <f t="shared" si="3"/>
        <v>-14912.828291411661</v>
      </c>
    </row>
    <row r="33" spans="1:5" x14ac:dyDescent="0.25">
      <c r="A33" s="2">
        <f>+A32+1</f>
        <v>7</v>
      </c>
      <c r="B33" s="2">
        <f t="shared" si="3"/>
        <v>-14912.828291411661</v>
      </c>
    </row>
    <row r="34" spans="1:5" x14ac:dyDescent="0.25">
      <c r="B34" s="11">
        <f>IRR(B26:B33)</f>
        <v>1.0857261693421716E-2</v>
      </c>
    </row>
    <row r="36" spans="1:5" x14ac:dyDescent="0.25">
      <c r="A36" s="9" t="s">
        <v>14</v>
      </c>
    </row>
    <row r="37" spans="1:5" x14ac:dyDescent="0.25">
      <c r="A37" s="2" t="s">
        <v>15</v>
      </c>
    </row>
    <row r="39" spans="1:5" ht="15.75" thickBot="1" x14ac:dyDescent="0.3">
      <c r="B39" s="12" t="s">
        <v>16</v>
      </c>
      <c r="C39" s="12" t="s">
        <v>17</v>
      </c>
      <c r="D39" s="12" t="s">
        <v>18</v>
      </c>
      <c r="E39" s="12" t="s">
        <v>19</v>
      </c>
    </row>
    <row r="40" spans="1:5" ht="15.75" thickBot="1" x14ac:dyDescent="0.3">
      <c r="A40" s="2">
        <v>1</v>
      </c>
      <c r="B40" s="2">
        <f>B26</f>
        <v>100000</v>
      </c>
      <c r="C40" s="5">
        <f>+B40*$B$34</f>
        <v>1085.7261693421715</v>
      </c>
      <c r="D40" s="2">
        <f>+B27</f>
        <v>-14912.828291411661</v>
      </c>
      <c r="E40" s="13">
        <f>+B40+C40+D40</f>
        <v>86172.897877930518</v>
      </c>
    </row>
    <row r="41" spans="1:5" ht="15.75" thickBot="1" x14ac:dyDescent="0.3">
      <c r="A41" s="2">
        <f>+A40+1</f>
        <v>2</v>
      </c>
      <c r="B41" s="2">
        <f>+E40</f>
        <v>86172.897877930518</v>
      </c>
      <c r="C41" s="5">
        <f>+B41*$B$34</f>
        <v>935.60170314119648</v>
      </c>
      <c r="D41" s="2">
        <f>+B28</f>
        <v>-14912.828291411659</v>
      </c>
      <c r="E41" s="13">
        <f>+B41+C41+D41</f>
        <v>72195.671289660051</v>
      </c>
    </row>
    <row r="42" spans="1:5" ht="15.75" thickBot="1" x14ac:dyDescent="0.3">
      <c r="A42" s="2">
        <f t="shared" ref="A42:A46" si="4">+A41+1</f>
        <v>3</v>
      </c>
      <c r="B42" s="2">
        <f>+E41</f>
        <v>72195.671289660051</v>
      </c>
      <c r="C42" s="2">
        <f>+B42*$B$34</f>
        <v>783.84729632409199</v>
      </c>
      <c r="D42" s="2">
        <f>+B29</f>
        <v>-14912.828291411661</v>
      </c>
      <c r="E42" s="13">
        <f>+B42+C42+D42</f>
        <v>58066.690294572487</v>
      </c>
    </row>
    <row r="43" spans="1:5" ht="15.75" thickBot="1" x14ac:dyDescent="0.3">
      <c r="A43" s="2">
        <f t="shared" si="4"/>
        <v>4</v>
      </c>
      <c r="B43" s="2">
        <f>+E42</f>
        <v>58066.690294572487</v>
      </c>
      <c r="C43" s="2">
        <f>+B43*$B$34</f>
        <v>630.44525219904438</v>
      </c>
      <c r="D43" s="2">
        <f>+B30</f>
        <v>-14912.828291411663</v>
      </c>
      <c r="E43" s="13">
        <f>+B43+C43+D43</f>
        <v>43784.307255359869</v>
      </c>
    </row>
    <row r="44" spans="1:5" ht="15.75" thickBot="1" x14ac:dyDescent="0.3">
      <c r="A44" s="2">
        <f t="shared" si="4"/>
        <v>5</v>
      </c>
      <c r="B44" s="2">
        <f>+E43</f>
        <v>43784.307255359869</v>
      </c>
      <c r="C44" s="2">
        <f>+B44*$B$34</f>
        <v>475.37768193662521</v>
      </c>
      <c r="D44" s="2">
        <f>+B31</f>
        <v>-14912.828291411661</v>
      </c>
      <c r="E44" s="13">
        <f>+B44+C44+D44</f>
        <v>29346.856645884833</v>
      </c>
    </row>
    <row r="45" spans="1:5" ht="15.75" thickBot="1" x14ac:dyDescent="0.3">
      <c r="A45" s="2">
        <f t="shared" si="4"/>
        <v>6</v>
      </c>
      <c r="B45" s="2">
        <f>+E44</f>
        <v>29346.856645884833</v>
      </c>
      <c r="C45" s="2">
        <f>+B45*$B$34</f>
        <v>318.62650248370392</v>
      </c>
      <c r="D45" s="2">
        <f>+B32</f>
        <v>-14912.828291411661</v>
      </c>
      <c r="E45" s="13">
        <f>+B45+C45+D45</f>
        <v>14752.654856956877</v>
      </c>
    </row>
    <row r="46" spans="1:5" x14ac:dyDescent="0.25">
      <c r="A46" s="2">
        <f t="shared" si="4"/>
        <v>7</v>
      </c>
      <c r="B46" s="2">
        <f>+E45</f>
        <v>14752.654856956877</v>
      </c>
      <c r="C46" s="2">
        <f>+B46*$B$34</f>
        <v>160.17343445470974</v>
      </c>
      <c r="D46" s="2">
        <f>+B33</f>
        <v>-14912.828291411661</v>
      </c>
      <c r="E46" s="14">
        <f>+B46+C46+D46</f>
        <v>-7.4578565545380116E-11</v>
      </c>
    </row>
    <row r="47" spans="1:5" x14ac:dyDescent="0.25">
      <c r="C47" s="8">
        <f>SUM(C40:C46)</f>
        <v>4389.7980398815434</v>
      </c>
    </row>
    <row r="49" spans="1:5" x14ac:dyDescent="0.25">
      <c r="A49" s="9" t="s">
        <v>20</v>
      </c>
    </row>
    <row r="50" spans="1:5" x14ac:dyDescent="0.25">
      <c r="A50" s="2" t="s">
        <v>21</v>
      </c>
    </row>
    <row r="52" spans="1:5" x14ac:dyDescent="0.25">
      <c r="A52" s="2" t="s">
        <v>22</v>
      </c>
      <c r="D52" s="15" t="s">
        <v>23</v>
      </c>
      <c r="E52" s="15" t="s">
        <v>24</v>
      </c>
    </row>
    <row r="53" spans="1:5" x14ac:dyDescent="0.25">
      <c r="A53" s="2" t="s">
        <v>25</v>
      </c>
      <c r="D53" s="2">
        <f>+B40</f>
        <v>100000</v>
      </c>
    </row>
    <row r="54" spans="1:5" x14ac:dyDescent="0.25">
      <c r="A54" s="2" t="s">
        <v>26</v>
      </c>
      <c r="E54" s="2">
        <f>+D53</f>
        <v>100000</v>
      </c>
    </row>
    <row r="55" spans="1:5" x14ac:dyDescent="0.25">
      <c r="A55" s="2" t="s">
        <v>27</v>
      </c>
    </row>
    <row r="56" spans="1:5" x14ac:dyDescent="0.25">
      <c r="A56" s="16" t="s">
        <v>28</v>
      </c>
      <c r="B56" s="16"/>
      <c r="C56" s="16"/>
      <c r="D56" s="16">
        <f>+C40</f>
        <v>1085.7261693421715</v>
      </c>
      <c r="E56" s="16"/>
    </row>
    <row r="57" spans="1:5" x14ac:dyDescent="0.25">
      <c r="A57" s="16" t="s">
        <v>26</v>
      </c>
      <c r="B57" s="16"/>
      <c r="C57" s="16"/>
      <c r="D57" s="16"/>
      <c r="E57" s="16">
        <f>+D56</f>
        <v>1085.7261693421715</v>
      </c>
    </row>
    <row r="58" spans="1:5" x14ac:dyDescent="0.25">
      <c r="A58" s="17" t="s">
        <v>26</v>
      </c>
      <c r="B58" s="17"/>
      <c r="C58" s="17"/>
      <c r="D58" s="17">
        <f>-+D40</f>
        <v>14912.828291411661</v>
      </c>
      <c r="E58" s="17"/>
    </row>
    <row r="59" spans="1:5" ht="15.75" thickBot="1" x14ac:dyDescent="0.3">
      <c r="A59" s="17" t="s">
        <v>25</v>
      </c>
      <c r="B59" s="17"/>
      <c r="C59" s="17"/>
      <c r="D59" s="17"/>
      <c r="E59" s="17">
        <f>+D58</f>
        <v>14912.828291411661</v>
      </c>
    </row>
    <row r="60" spans="1:5" ht="15.75" thickBot="1" x14ac:dyDescent="0.3">
      <c r="E60" s="13">
        <f>+E54+E57-D58</f>
        <v>86172.897877930518</v>
      </c>
    </row>
    <row r="61" spans="1:5" x14ac:dyDescent="0.25">
      <c r="A61" s="2" t="s">
        <v>29</v>
      </c>
    </row>
    <row r="62" spans="1:5" x14ac:dyDescent="0.25">
      <c r="A62" s="16" t="s">
        <v>28</v>
      </c>
      <c r="B62" s="16"/>
      <c r="C62" s="16"/>
      <c r="D62" s="16">
        <f>+C41</f>
        <v>935.60170314119648</v>
      </c>
      <c r="E62" s="16"/>
    </row>
    <row r="63" spans="1:5" x14ac:dyDescent="0.25">
      <c r="A63" s="16" t="s">
        <v>26</v>
      </c>
      <c r="B63" s="16"/>
      <c r="C63" s="16"/>
      <c r="D63" s="16"/>
      <c r="E63" s="16">
        <f>+D62</f>
        <v>935.60170314119648</v>
      </c>
    </row>
    <row r="64" spans="1:5" x14ac:dyDescent="0.25">
      <c r="A64" s="17" t="s">
        <v>26</v>
      </c>
      <c r="B64" s="17"/>
      <c r="C64" s="17"/>
      <c r="D64" s="17">
        <f>+D58</f>
        <v>14912.828291411661</v>
      </c>
      <c r="E64" s="17"/>
    </row>
    <row r="65" spans="1:5" ht="15.75" thickBot="1" x14ac:dyDescent="0.3">
      <c r="A65" s="17" t="s">
        <v>25</v>
      </c>
      <c r="B65" s="17"/>
      <c r="C65" s="17"/>
      <c r="D65" s="17"/>
      <c r="E65" s="17">
        <f>+D64</f>
        <v>14912.828291411661</v>
      </c>
    </row>
    <row r="66" spans="1:5" ht="15.75" thickBot="1" x14ac:dyDescent="0.3">
      <c r="E66" s="13">
        <f>+E60+E63-D64</f>
        <v>72195.671289660051</v>
      </c>
    </row>
    <row r="67" spans="1:5" x14ac:dyDescent="0.25">
      <c r="A67" s="2" t="s">
        <v>30</v>
      </c>
    </row>
    <row r="68" spans="1:5" x14ac:dyDescent="0.25">
      <c r="A68" s="16" t="s">
        <v>28</v>
      </c>
      <c r="B68" s="16"/>
      <c r="C68" s="16"/>
      <c r="D68" s="16">
        <f>+C42</f>
        <v>783.84729632409199</v>
      </c>
      <c r="E68" s="16"/>
    </row>
    <row r="69" spans="1:5" x14ac:dyDescent="0.25">
      <c r="A69" s="16" t="s">
        <v>26</v>
      </c>
      <c r="B69" s="16"/>
      <c r="C69" s="16"/>
      <c r="D69" s="16"/>
      <c r="E69" s="16">
        <f>+D68</f>
        <v>783.84729632409199</v>
      </c>
    </row>
    <row r="70" spans="1:5" x14ac:dyDescent="0.25">
      <c r="A70" s="17" t="s">
        <v>26</v>
      </c>
      <c r="B70" s="17"/>
      <c r="C70" s="17"/>
      <c r="D70" s="17">
        <f>+D64</f>
        <v>14912.828291411661</v>
      </c>
      <c r="E70" s="17"/>
    </row>
    <row r="71" spans="1:5" ht="15.75" thickBot="1" x14ac:dyDescent="0.3">
      <c r="A71" s="17" t="s">
        <v>25</v>
      </c>
      <c r="B71" s="17"/>
      <c r="C71" s="17"/>
      <c r="D71" s="17"/>
      <c r="E71" s="17">
        <f>+D70</f>
        <v>14912.828291411661</v>
      </c>
    </row>
    <row r="72" spans="1:5" ht="15.75" thickBot="1" x14ac:dyDescent="0.3">
      <c r="E72" s="13">
        <f>+E66+E69-D70</f>
        <v>58066.690294572487</v>
      </c>
    </row>
    <row r="73" spans="1:5" x14ac:dyDescent="0.25">
      <c r="A73" s="2" t="s">
        <v>31</v>
      </c>
    </row>
    <row r="74" spans="1:5" x14ac:dyDescent="0.25">
      <c r="A74" s="16" t="s">
        <v>28</v>
      </c>
      <c r="B74" s="16"/>
      <c r="C74" s="16"/>
      <c r="D74" s="16">
        <f>+C43</f>
        <v>630.44525219904438</v>
      </c>
      <c r="E74" s="16"/>
    </row>
    <row r="75" spans="1:5" x14ac:dyDescent="0.25">
      <c r="A75" s="16" t="s">
        <v>26</v>
      </c>
      <c r="B75" s="16"/>
      <c r="C75" s="16"/>
      <c r="D75" s="16"/>
      <c r="E75" s="16">
        <f>+D74</f>
        <v>630.44525219904438</v>
      </c>
    </row>
    <row r="76" spans="1:5" x14ac:dyDescent="0.25">
      <c r="A76" s="17" t="s">
        <v>26</v>
      </c>
      <c r="B76" s="17"/>
      <c r="C76" s="17"/>
      <c r="D76" s="17">
        <f>+D70</f>
        <v>14912.828291411661</v>
      </c>
      <c r="E76" s="17"/>
    </row>
    <row r="77" spans="1:5" ht="15.75" thickBot="1" x14ac:dyDescent="0.3">
      <c r="A77" s="17" t="s">
        <v>25</v>
      </c>
      <c r="B77" s="17"/>
      <c r="C77" s="17"/>
      <c r="D77" s="17"/>
      <c r="E77" s="17">
        <f>+D76</f>
        <v>14912.828291411661</v>
      </c>
    </row>
    <row r="78" spans="1:5" ht="15.75" thickBot="1" x14ac:dyDescent="0.3">
      <c r="E78" s="13">
        <f>+E72+E75-D76</f>
        <v>43784.307255359876</v>
      </c>
    </row>
    <row r="79" spans="1:5" x14ac:dyDescent="0.25">
      <c r="A79" s="2" t="s">
        <v>32</v>
      </c>
    </row>
    <row r="80" spans="1:5" x14ac:dyDescent="0.25">
      <c r="A80" s="16" t="s">
        <v>28</v>
      </c>
      <c r="B80" s="16"/>
      <c r="C80" s="16"/>
      <c r="D80" s="16">
        <f>+C44</f>
        <v>475.37768193662521</v>
      </c>
      <c r="E80" s="16"/>
    </row>
    <row r="81" spans="1:5" x14ac:dyDescent="0.25">
      <c r="A81" s="16" t="s">
        <v>26</v>
      </c>
      <c r="B81" s="16"/>
      <c r="C81" s="16"/>
      <c r="D81" s="16"/>
      <c r="E81" s="16">
        <f>+D80</f>
        <v>475.37768193662521</v>
      </c>
    </row>
    <row r="82" spans="1:5" x14ac:dyDescent="0.25">
      <c r="A82" s="17" t="s">
        <v>26</v>
      </c>
      <c r="B82" s="17"/>
      <c r="C82" s="17"/>
      <c r="D82" s="17">
        <f>+D76</f>
        <v>14912.828291411661</v>
      </c>
      <c r="E82" s="17"/>
    </row>
    <row r="83" spans="1:5" ht="15.75" thickBot="1" x14ac:dyDescent="0.3">
      <c r="A83" s="17" t="s">
        <v>25</v>
      </c>
      <c r="B83" s="17"/>
      <c r="C83" s="17"/>
      <c r="D83" s="17"/>
      <c r="E83" s="17">
        <f>+D82</f>
        <v>14912.828291411661</v>
      </c>
    </row>
    <row r="84" spans="1:5" ht="15.75" thickBot="1" x14ac:dyDescent="0.3">
      <c r="E84" s="13">
        <f>+E78+E81-D82</f>
        <v>29346.85664588484</v>
      </c>
    </row>
    <row r="85" spans="1:5" x14ac:dyDescent="0.25">
      <c r="A85" s="2" t="s">
        <v>33</v>
      </c>
    </row>
    <row r="86" spans="1:5" x14ac:dyDescent="0.25">
      <c r="A86" s="16" t="s">
        <v>28</v>
      </c>
      <c r="B86" s="16"/>
      <c r="C86" s="16"/>
      <c r="D86" s="16">
        <f>+C45</f>
        <v>318.62650248370392</v>
      </c>
      <c r="E86" s="16"/>
    </row>
    <row r="87" spans="1:5" x14ac:dyDescent="0.25">
      <c r="A87" s="16" t="s">
        <v>26</v>
      </c>
      <c r="B87" s="16"/>
      <c r="C87" s="16"/>
      <c r="D87" s="16"/>
      <c r="E87" s="16">
        <f>+D86</f>
        <v>318.62650248370392</v>
      </c>
    </row>
    <row r="88" spans="1:5" x14ac:dyDescent="0.25">
      <c r="A88" s="17" t="s">
        <v>26</v>
      </c>
      <c r="B88" s="17"/>
      <c r="C88" s="17"/>
      <c r="D88" s="17">
        <f>+D82</f>
        <v>14912.828291411661</v>
      </c>
      <c r="E88" s="17"/>
    </row>
    <row r="89" spans="1:5" ht="15.75" thickBot="1" x14ac:dyDescent="0.3">
      <c r="A89" s="17" t="s">
        <v>25</v>
      </c>
      <c r="B89" s="17"/>
      <c r="C89" s="17"/>
      <c r="D89" s="17"/>
      <c r="E89" s="17">
        <f>+D88</f>
        <v>14912.828291411661</v>
      </c>
    </row>
    <row r="90" spans="1:5" ht="15.75" thickBot="1" x14ac:dyDescent="0.3">
      <c r="E90" s="13">
        <f>+E84+E87-D88</f>
        <v>14752.654856956884</v>
      </c>
    </row>
    <row r="91" spans="1:5" x14ac:dyDescent="0.25">
      <c r="A91" s="2" t="s">
        <v>34</v>
      </c>
    </row>
    <row r="92" spans="1:5" x14ac:dyDescent="0.25">
      <c r="A92" s="16" t="s">
        <v>28</v>
      </c>
      <c r="B92" s="16"/>
      <c r="C92" s="16"/>
      <c r="D92" s="16">
        <f>+C46</f>
        <v>160.17343445470974</v>
      </c>
      <c r="E92" s="16"/>
    </row>
    <row r="93" spans="1:5" x14ac:dyDescent="0.25">
      <c r="A93" s="16" t="s">
        <v>26</v>
      </c>
      <c r="B93" s="16"/>
      <c r="C93" s="16"/>
      <c r="D93" s="16"/>
      <c r="E93" s="16">
        <f>+D92</f>
        <v>160.17343445470974</v>
      </c>
    </row>
    <row r="94" spans="1:5" x14ac:dyDescent="0.25">
      <c r="A94" s="17" t="s">
        <v>26</v>
      </c>
      <c r="B94" s="17"/>
      <c r="C94" s="17"/>
      <c r="D94" s="17">
        <f>+D88</f>
        <v>14912.828291411661</v>
      </c>
      <c r="E94" s="17"/>
    </row>
    <row r="95" spans="1:5" ht="15.75" thickBot="1" x14ac:dyDescent="0.3">
      <c r="A95" s="17" t="s">
        <v>25</v>
      </c>
      <c r="B95" s="17"/>
      <c r="C95" s="17"/>
      <c r="D95" s="17"/>
      <c r="E95" s="17">
        <f>+D94</f>
        <v>14912.828291411661</v>
      </c>
    </row>
    <row r="96" spans="1:5" ht="15.75" thickBot="1" x14ac:dyDescent="0.3">
      <c r="E96" s="13">
        <f>+E90+E93-D94</f>
        <v>-6.730260793119669E-11</v>
      </c>
    </row>
    <row r="98" spans="1:4" x14ac:dyDescent="0.25">
      <c r="B98" s="5" t="s">
        <v>35</v>
      </c>
      <c r="C98" s="5"/>
      <c r="D98" s="2" t="s">
        <v>36</v>
      </c>
    </row>
    <row r="99" spans="1:4" x14ac:dyDescent="0.25">
      <c r="B99" s="2" t="s">
        <v>37</v>
      </c>
      <c r="C99" s="2" t="s">
        <v>38</v>
      </c>
      <c r="D99" s="2" t="s">
        <v>39</v>
      </c>
    </row>
    <row r="100" spans="1:4" x14ac:dyDescent="0.25">
      <c r="A100" s="2">
        <v>1</v>
      </c>
      <c r="B100" s="2">
        <f>+C13</f>
        <v>1000</v>
      </c>
      <c r="C100" s="2">
        <f>+E13</f>
        <v>50</v>
      </c>
      <c r="D100" s="2">
        <f>+C40</f>
        <v>1085.7261693421715</v>
      </c>
    </row>
    <row r="101" spans="1:4" x14ac:dyDescent="0.25">
      <c r="A101" s="2">
        <f>+A100+1</f>
        <v>2</v>
      </c>
      <c r="B101" s="2">
        <f t="shared" ref="B101:B106" si="5">+C14</f>
        <v>861.37171708588346</v>
      </c>
      <c r="C101" s="2">
        <f t="shared" ref="C101:C106" si="6">+E14</f>
        <v>50</v>
      </c>
      <c r="D101" s="2">
        <f t="shared" ref="D101:D106" si="7">+C41</f>
        <v>935.60170314119648</v>
      </c>
    </row>
    <row r="102" spans="1:4" x14ac:dyDescent="0.25">
      <c r="A102" s="2">
        <f t="shared" ref="A102:A106" si="8">+A101+1</f>
        <v>3</v>
      </c>
      <c r="B102" s="2">
        <f t="shared" si="5"/>
        <v>721.3571513426258</v>
      </c>
      <c r="C102" s="2">
        <f t="shared" si="6"/>
        <v>50</v>
      </c>
      <c r="D102" s="2">
        <f t="shared" si="7"/>
        <v>783.84729632409199</v>
      </c>
    </row>
    <row r="103" spans="1:4" x14ac:dyDescent="0.25">
      <c r="A103" s="2">
        <f t="shared" si="8"/>
        <v>4</v>
      </c>
      <c r="B103" s="2">
        <f t="shared" si="5"/>
        <v>579.94243994193528</v>
      </c>
      <c r="C103" s="2">
        <f t="shared" si="6"/>
        <v>50</v>
      </c>
      <c r="D103" s="2">
        <f t="shared" si="7"/>
        <v>630.44525219904438</v>
      </c>
    </row>
    <row r="104" spans="1:4" x14ac:dyDescent="0.25">
      <c r="A104" s="2">
        <f t="shared" si="8"/>
        <v>5</v>
      </c>
      <c r="B104" s="2">
        <f t="shared" si="5"/>
        <v>437.1135814272381</v>
      </c>
      <c r="C104" s="2">
        <f t="shared" si="6"/>
        <v>50</v>
      </c>
      <c r="D104" s="2">
        <f t="shared" si="7"/>
        <v>475.37768193662521</v>
      </c>
    </row>
    <row r="105" spans="1:4" x14ac:dyDescent="0.25">
      <c r="A105" s="2">
        <f t="shared" si="8"/>
        <v>6</v>
      </c>
      <c r="B105" s="2">
        <f t="shared" si="5"/>
        <v>292.85643432739386</v>
      </c>
      <c r="C105" s="2">
        <f t="shared" si="6"/>
        <v>50</v>
      </c>
      <c r="D105" s="2">
        <f t="shared" si="7"/>
        <v>318.62650248370392</v>
      </c>
    </row>
    <row r="106" spans="1:4" x14ac:dyDescent="0.25">
      <c r="A106" s="2">
        <f t="shared" si="8"/>
        <v>7</v>
      </c>
      <c r="B106" s="2">
        <f t="shared" si="5"/>
        <v>147.15671575655114</v>
      </c>
      <c r="C106" s="2">
        <f t="shared" si="6"/>
        <v>50</v>
      </c>
      <c r="D106" s="2">
        <f t="shared" si="7"/>
        <v>160.17343445470974</v>
      </c>
    </row>
    <row r="107" spans="1:4" ht="15.75" thickBot="1" x14ac:dyDescent="0.3">
      <c r="B107" s="2">
        <f>SUM(B100:B106)</f>
        <v>4039.7980398816276</v>
      </c>
      <c r="C107" s="2">
        <f>SUM(C100:C106)</f>
        <v>350</v>
      </c>
    </row>
    <row r="108" spans="1:4" ht="15.75" thickBot="1" x14ac:dyDescent="0.3">
      <c r="B108" s="18">
        <f>+B107+C107</f>
        <v>4389.7980398816271</v>
      </c>
      <c r="D108" s="18">
        <f>SUM(D100:D106)</f>
        <v>4389.7980398815434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3FA8D-75C2-4D1A-A8F1-BE3A4892B800}">
  <dimension ref="A2:H120"/>
  <sheetViews>
    <sheetView topLeftCell="A97" workbookViewId="0">
      <selection activeCell="D108" sqref="D108"/>
    </sheetView>
  </sheetViews>
  <sheetFormatPr baseColWidth="10" defaultRowHeight="15" x14ac:dyDescent="0.25"/>
  <cols>
    <col min="1" max="1" width="6.7109375" style="2" customWidth="1"/>
    <col min="2" max="2" width="9.5703125" style="2" customWidth="1"/>
    <col min="3" max="3" width="9.7109375" style="2" customWidth="1"/>
    <col min="4" max="4" width="9.85546875" style="2" customWidth="1"/>
    <col min="5" max="5" width="9" style="2" customWidth="1"/>
    <col min="6" max="6" width="11.85546875" style="2" bestFit="1" customWidth="1"/>
    <col min="7" max="16384" width="11.42578125" style="2"/>
  </cols>
  <sheetData>
    <row r="2" spans="1:8" x14ac:dyDescent="0.25">
      <c r="A2" s="1">
        <v>0.01</v>
      </c>
      <c r="G2" s="1"/>
    </row>
    <row r="3" spans="1:8" x14ac:dyDescent="0.25">
      <c r="A3" s="1"/>
      <c r="G3" s="1"/>
    </row>
    <row r="5" spans="1:8" s="4" customFormat="1" ht="21" x14ac:dyDescent="0.35">
      <c r="A5" s="3" t="s">
        <v>0</v>
      </c>
    </row>
    <row r="6" spans="1:8" x14ac:dyDescent="0.25">
      <c r="A6" s="2" t="s">
        <v>1</v>
      </c>
      <c r="B6" s="2">
        <v>100000</v>
      </c>
    </row>
    <row r="7" spans="1:8" x14ac:dyDescent="0.25">
      <c r="A7" s="2" t="s">
        <v>2</v>
      </c>
      <c r="B7" s="1">
        <v>0.01</v>
      </c>
    </row>
    <row r="8" spans="1:8" x14ac:dyDescent="0.25">
      <c r="A8" s="2" t="s">
        <v>3</v>
      </c>
      <c r="B8" s="2">
        <v>7</v>
      </c>
    </row>
    <row r="9" spans="1:8" x14ac:dyDescent="0.25">
      <c r="A9" s="5" t="s">
        <v>4</v>
      </c>
      <c r="B9" s="5">
        <f>PMT(B7,B8,-B6,0,0)</f>
        <v>14862.828291411661</v>
      </c>
      <c r="H9" s="2">
        <v>0</v>
      </c>
    </row>
    <row r="10" spans="1:8" x14ac:dyDescent="0.25">
      <c r="A10" s="2" t="s">
        <v>5</v>
      </c>
      <c r="B10" s="1">
        <v>5.0000000000000001E-4</v>
      </c>
    </row>
    <row r="11" spans="1:8" x14ac:dyDescent="0.25">
      <c r="A11" s="2" t="s">
        <v>40</v>
      </c>
      <c r="B11" s="1">
        <v>0.05</v>
      </c>
    </row>
    <row r="12" spans="1:8" x14ac:dyDescent="0.25">
      <c r="A12" s="19" t="s">
        <v>40</v>
      </c>
      <c r="B12" s="19">
        <f>+B6*B11</f>
        <v>5000</v>
      </c>
    </row>
    <row r="14" spans="1:8" x14ac:dyDescent="0.25">
      <c r="B14" s="6" t="s">
        <v>6</v>
      </c>
      <c r="C14" s="6" t="s">
        <v>7</v>
      </c>
      <c r="D14" s="6" t="s">
        <v>8</v>
      </c>
      <c r="E14" s="6" t="s">
        <v>9</v>
      </c>
      <c r="F14" s="6" t="s">
        <v>10</v>
      </c>
    </row>
    <row r="15" spans="1:8" x14ac:dyDescent="0.25">
      <c r="A15" s="2">
        <v>1</v>
      </c>
      <c r="B15" s="20">
        <f>-PPMT($B$7,A15,$B$8,$B$6,0,0)</f>
        <v>13862.828291411661</v>
      </c>
      <c r="C15" s="19">
        <f>-IPMT($B$7,A15,$B$8,$B$6,0,0)</f>
        <v>1000</v>
      </c>
      <c r="D15" s="5">
        <f>+B15+C15</f>
        <v>14862.828291411661</v>
      </c>
      <c r="E15" s="19">
        <f>+B10*B6</f>
        <v>50</v>
      </c>
      <c r="F15" s="21">
        <f>+D15+E15</f>
        <v>14912.828291411661</v>
      </c>
    </row>
    <row r="16" spans="1:8" x14ac:dyDescent="0.25">
      <c r="A16" s="2">
        <f>+A15+1</f>
        <v>2</v>
      </c>
      <c r="B16" s="20">
        <f>-PPMT($B$7,A16,$B$8,$B$6,0,0)</f>
        <v>14001.456574325775</v>
      </c>
      <c r="C16" s="19">
        <f>-IPMT($B$7,A16,$B$8,$B$6,0,0)</f>
        <v>861.37171708588346</v>
      </c>
      <c r="D16" s="5">
        <f t="shared" ref="D16:D21" si="0">+B16+C16</f>
        <v>14862.828291411659</v>
      </c>
      <c r="E16" s="19">
        <f>+E15</f>
        <v>50</v>
      </c>
      <c r="F16" s="21">
        <f t="shared" ref="F16:F21" si="1">+D16+E16</f>
        <v>14912.828291411659</v>
      </c>
    </row>
    <row r="17" spans="1:6" x14ac:dyDescent="0.25">
      <c r="A17" s="2">
        <f>+A16+1</f>
        <v>3</v>
      </c>
      <c r="B17" s="20">
        <f>-PPMT($B$7,A17,$B$8,$B$6,0,0)</f>
        <v>14141.471140069036</v>
      </c>
      <c r="C17" s="19">
        <f>-IPMT($B$7,A17,$B$8,$B$6,0,0)</f>
        <v>721.3571513426258</v>
      </c>
      <c r="D17" s="5">
        <f t="shared" si="0"/>
        <v>14862.828291411661</v>
      </c>
      <c r="E17" s="19">
        <f t="shared" ref="E17:E21" si="2">+E16</f>
        <v>50</v>
      </c>
      <c r="F17" s="21">
        <f t="shared" si="1"/>
        <v>14912.828291411661</v>
      </c>
    </row>
    <row r="18" spans="1:6" x14ac:dyDescent="0.25">
      <c r="A18" s="2">
        <f>+A17+1</f>
        <v>4</v>
      </c>
      <c r="B18" s="20">
        <f>-PPMT($B$7,A18,$B$8,$B$6,0,0)</f>
        <v>14282.885851469728</v>
      </c>
      <c r="C18" s="19">
        <f>-IPMT($B$7,A18,$B$8,$B$6,0,0)</f>
        <v>579.94243994193528</v>
      </c>
      <c r="D18" s="5">
        <f t="shared" si="0"/>
        <v>14862.828291411663</v>
      </c>
      <c r="E18" s="19">
        <f t="shared" si="2"/>
        <v>50</v>
      </c>
      <c r="F18" s="21">
        <f t="shared" si="1"/>
        <v>14912.828291411663</v>
      </c>
    </row>
    <row r="19" spans="1:6" x14ac:dyDescent="0.25">
      <c r="A19" s="2">
        <f>+A18+1</f>
        <v>5</v>
      </c>
      <c r="B19" s="20">
        <f>-PPMT($B$7,A19,$B$8,$B$6,0,0)</f>
        <v>14425.714709984422</v>
      </c>
      <c r="C19" s="19">
        <f>-IPMT($B$7,A19,$B$8,$B$6,0,0)</f>
        <v>437.1135814272381</v>
      </c>
      <c r="D19" s="5">
        <f t="shared" si="0"/>
        <v>14862.828291411661</v>
      </c>
      <c r="E19" s="19">
        <f t="shared" si="2"/>
        <v>50</v>
      </c>
      <c r="F19" s="21">
        <f t="shared" si="1"/>
        <v>14912.828291411661</v>
      </c>
    </row>
    <row r="20" spans="1:6" x14ac:dyDescent="0.25">
      <c r="A20" s="2">
        <f>+A19+1</f>
        <v>6</v>
      </c>
      <c r="B20" s="20">
        <f>-PPMT($B$7,A20,$B$8,$B$6,0,0)</f>
        <v>14569.971857084267</v>
      </c>
      <c r="C20" s="19">
        <f>-IPMT($B$7,A20,$B$8,$B$6,0,0)</f>
        <v>292.85643432739386</v>
      </c>
      <c r="D20" s="5">
        <f t="shared" si="0"/>
        <v>14862.828291411661</v>
      </c>
      <c r="E20" s="19">
        <f t="shared" si="2"/>
        <v>50</v>
      </c>
      <c r="F20" s="21">
        <f t="shared" si="1"/>
        <v>14912.828291411661</v>
      </c>
    </row>
    <row r="21" spans="1:6" x14ac:dyDescent="0.25">
      <c r="A21" s="2">
        <f>+A20+1</f>
        <v>7</v>
      </c>
      <c r="B21" s="20">
        <f>-PPMT($B$7,A21,$B$8,$B$6,0,0)</f>
        <v>14715.671575655109</v>
      </c>
      <c r="C21" s="19">
        <f>-IPMT($B$7,A21,$B$8,$B$6,0,0)</f>
        <v>147.15671575655114</v>
      </c>
      <c r="D21" s="5">
        <f t="shared" si="0"/>
        <v>14862.828291411661</v>
      </c>
      <c r="E21" s="19">
        <f t="shared" si="2"/>
        <v>50</v>
      </c>
      <c r="F21" s="21">
        <f t="shared" si="1"/>
        <v>14912.828291411661</v>
      </c>
    </row>
    <row r="22" spans="1:6" x14ac:dyDescent="0.25">
      <c r="C22" s="7">
        <f>SUM(C15:C21)</f>
        <v>4039.7980398816276</v>
      </c>
      <c r="D22" s="7">
        <f>SUM(D15:D21)</f>
        <v>104039.79803988163</v>
      </c>
      <c r="E22" s="7">
        <f>SUM(E15:E21)</f>
        <v>350</v>
      </c>
      <c r="F22" s="7">
        <f>SUM(F15:F21)</f>
        <v>104389.79803988163</v>
      </c>
    </row>
    <row r="23" spans="1:6" x14ac:dyDescent="0.25">
      <c r="C23" s="8">
        <f>+C22+E22</f>
        <v>4389.7980398816271</v>
      </c>
    </row>
    <row r="24" spans="1:6" ht="15.75" thickBot="1" x14ac:dyDescent="0.3"/>
    <row r="25" spans="1:6" x14ac:dyDescent="0.25">
      <c r="A25" s="22" t="s">
        <v>11</v>
      </c>
      <c r="B25" s="23"/>
      <c r="C25" s="24"/>
    </row>
    <row r="26" spans="1:6" x14ac:dyDescent="0.25">
      <c r="A26" s="25" t="s">
        <v>12</v>
      </c>
      <c r="B26" s="26"/>
      <c r="C26" s="27"/>
    </row>
    <row r="27" spans="1:6" x14ac:dyDescent="0.25">
      <c r="A27" s="25"/>
      <c r="B27" s="26"/>
      <c r="C27" s="27"/>
    </row>
    <row r="28" spans="1:6" x14ac:dyDescent="0.25">
      <c r="A28" s="28" t="s">
        <v>13</v>
      </c>
      <c r="B28" s="29">
        <f>B6-B12</f>
        <v>95000</v>
      </c>
      <c r="C28" s="27"/>
    </row>
    <row r="29" spans="1:6" x14ac:dyDescent="0.25">
      <c r="A29" s="30">
        <v>1</v>
      </c>
      <c r="B29" s="31">
        <f>-F15</f>
        <v>-14912.828291411661</v>
      </c>
      <c r="C29" s="27"/>
    </row>
    <row r="30" spans="1:6" x14ac:dyDescent="0.25">
      <c r="A30" s="30">
        <f>+A29+1</f>
        <v>2</v>
      </c>
      <c r="B30" s="31">
        <f>-F16</f>
        <v>-14912.828291411659</v>
      </c>
      <c r="C30" s="27"/>
    </row>
    <row r="31" spans="1:6" x14ac:dyDescent="0.25">
      <c r="A31" s="30">
        <f>+A30+1</f>
        <v>3</v>
      </c>
      <c r="B31" s="31">
        <f t="shared" ref="B31:B35" si="3">-F17</f>
        <v>-14912.828291411661</v>
      </c>
      <c r="C31" s="27"/>
    </row>
    <row r="32" spans="1:6" x14ac:dyDescent="0.25">
      <c r="A32" s="30">
        <f>+A31+1</f>
        <v>4</v>
      </c>
      <c r="B32" s="31">
        <f t="shared" si="3"/>
        <v>-14912.828291411663</v>
      </c>
      <c r="C32" s="27"/>
    </row>
    <row r="33" spans="1:6" x14ac:dyDescent="0.25">
      <c r="A33" s="30">
        <f>+A32+1</f>
        <v>5</v>
      </c>
      <c r="B33" s="31">
        <f t="shared" si="3"/>
        <v>-14912.828291411661</v>
      </c>
      <c r="C33" s="27"/>
    </row>
    <row r="34" spans="1:6" x14ac:dyDescent="0.25">
      <c r="A34" s="30">
        <f>+A33+1</f>
        <v>6</v>
      </c>
      <c r="B34" s="31">
        <f t="shared" si="3"/>
        <v>-14912.828291411661</v>
      </c>
      <c r="C34" s="27"/>
    </row>
    <row r="35" spans="1:6" x14ac:dyDescent="0.25">
      <c r="A35" s="30">
        <f>+A34+1</f>
        <v>7</v>
      </c>
      <c r="B35" s="31">
        <f t="shared" si="3"/>
        <v>-14912.828291411661</v>
      </c>
      <c r="C35" s="27"/>
    </row>
    <row r="36" spans="1:6" x14ac:dyDescent="0.25">
      <c r="A36" s="25"/>
      <c r="B36" s="32">
        <f>IRR(B28:B35)</f>
        <v>2.4134701574627826E-2</v>
      </c>
      <c r="C36" s="27"/>
    </row>
    <row r="37" spans="1:6" ht="15.75" thickBot="1" x14ac:dyDescent="0.3">
      <c r="A37" s="33"/>
      <c r="B37" s="34"/>
      <c r="C37" s="35"/>
    </row>
    <row r="38" spans="1:6" ht="15.75" thickBot="1" x14ac:dyDescent="0.3"/>
    <row r="39" spans="1:6" x14ac:dyDescent="0.25">
      <c r="A39" s="22" t="s">
        <v>14</v>
      </c>
      <c r="B39" s="23"/>
      <c r="C39" s="23"/>
      <c r="D39" s="23"/>
      <c r="E39" s="24"/>
    </row>
    <row r="40" spans="1:6" x14ac:dyDescent="0.25">
      <c r="A40" s="25" t="s">
        <v>15</v>
      </c>
      <c r="B40" s="26"/>
      <c r="C40" s="26"/>
      <c r="D40" s="26"/>
      <c r="E40" s="27"/>
    </row>
    <row r="41" spans="1:6" x14ac:dyDescent="0.25">
      <c r="A41" s="25"/>
      <c r="B41" s="26"/>
      <c r="C41" s="26"/>
      <c r="D41" s="26"/>
      <c r="E41" s="27"/>
    </row>
    <row r="42" spans="1:6" ht="15.75" thickBot="1" x14ac:dyDescent="0.3">
      <c r="A42" s="25"/>
      <c r="B42" s="36" t="s">
        <v>16</v>
      </c>
      <c r="C42" s="36" t="s">
        <v>17</v>
      </c>
      <c r="D42" s="36" t="s">
        <v>18</v>
      </c>
      <c r="E42" s="37" t="s">
        <v>19</v>
      </c>
    </row>
    <row r="43" spans="1:6" ht="15.75" thickBot="1" x14ac:dyDescent="0.3">
      <c r="A43" s="25">
        <v>1</v>
      </c>
      <c r="B43" s="26">
        <f>B28</f>
        <v>95000</v>
      </c>
      <c r="C43" s="31">
        <f>+B43*$B$36</f>
        <v>2292.7966495896435</v>
      </c>
      <c r="D43" s="31">
        <f>+B29</f>
        <v>-14912.828291411661</v>
      </c>
      <c r="E43" s="13">
        <f>+B43+C43+D43</f>
        <v>82379.968358177983</v>
      </c>
      <c r="F43" s="2">
        <f>D43/(1+$B$36)^A43</f>
        <v>-14561.393407022422</v>
      </c>
    </row>
    <row r="44" spans="1:6" ht="15.75" thickBot="1" x14ac:dyDescent="0.3">
      <c r="A44" s="25">
        <f>+A43+1</f>
        <v>2</v>
      </c>
      <c r="B44" s="26">
        <f>+E43</f>
        <v>82379.968358177983</v>
      </c>
      <c r="C44" s="26">
        <f>+B44*$B$36</f>
        <v>1988.2159520519087</v>
      </c>
      <c r="D44" s="38">
        <f>+B30</f>
        <v>-14912.828291411659</v>
      </c>
      <c r="E44" s="13">
        <f>+B44+C44+D44</f>
        <v>69455.356018818231</v>
      </c>
      <c r="F44" s="2">
        <f>D44/(1+$B$36)^A44</f>
        <v>-14218.240417626688</v>
      </c>
    </row>
    <row r="45" spans="1:6" ht="15.75" thickBot="1" x14ac:dyDescent="0.3">
      <c r="A45" s="25">
        <f t="shared" ref="A45:A49" si="4">+A44+1</f>
        <v>3</v>
      </c>
      <c r="B45" s="26">
        <f>+E44</f>
        <v>69455.356018818231</v>
      </c>
      <c r="C45" s="26">
        <f>+B45*$B$36</f>
        <v>1676.2842902737086</v>
      </c>
      <c r="D45" s="38">
        <f>+B31</f>
        <v>-14912.828291411661</v>
      </c>
      <c r="E45" s="13">
        <f>+B45+C45+D45</f>
        <v>56218.812017680277</v>
      </c>
      <c r="F45" s="2">
        <f>D45/(1+$B$36)^A45</f>
        <v>-13883.174152546395</v>
      </c>
    </row>
    <row r="46" spans="1:6" x14ac:dyDescent="0.25">
      <c r="A46" s="25">
        <f t="shared" si="4"/>
        <v>4</v>
      </c>
      <c r="B46" s="26">
        <f t="shared" ref="B46:B49" si="5">+E45</f>
        <v>56218.812017680277</v>
      </c>
      <c r="C46" s="26">
        <f t="shared" ref="C46:C49" si="6">+B46*$B$36</f>
        <v>1356.8242509268139</v>
      </c>
      <c r="D46" s="38">
        <f t="shared" ref="D46:D49" si="7">+B32</f>
        <v>-14912.828291411663</v>
      </c>
      <c r="E46" s="27">
        <f t="shared" ref="E46:E49" si="8">+B46+C46+D46</f>
        <v>42662.807977195429</v>
      </c>
      <c r="F46" s="2">
        <f>D46/(1+$B$36)^A46</f>
        <v>-13556.00404048485</v>
      </c>
    </row>
    <row r="47" spans="1:6" x14ac:dyDescent="0.25">
      <c r="A47" s="25">
        <f t="shared" si="4"/>
        <v>5</v>
      </c>
      <c r="B47" s="26">
        <f t="shared" si="5"/>
        <v>42662.807977195429</v>
      </c>
      <c r="C47" s="26">
        <f t="shared" si="6"/>
        <v>1029.6541388652631</v>
      </c>
      <c r="D47" s="38">
        <f t="shared" si="7"/>
        <v>-14912.828291411661</v>
      </c>
      <c r="E47" s="27">
        <f t="shared" si="8"/>
        <v>28779.63382464903</v>
      </c>
      <c r="F47" s="2">
        <f>D47/(1+$B$36)^A47</f>
        <v>-13236.544001137954</v>
      </c>
    </row>
    <row r="48" spans="1:6" x14ac:dyDescent="0.25">
      <c r="A48" s="25">
        <f t="shared" si="4"/>
        <v>6</v>
      </c>
      <c r="B48" s="26">
        <f t="shared" si="5"/>
        <v>28779.63382464903</v>
      </c>
      <c r="C48" s="26">
        <f t="shared" si="6"/>
        <v>694.58787378496925</v>
      </c>
      <c r="D48" s="38">
        <f t="shared" si="7"/>
        <v>-14912.828291411661</v>
      </c>
      <c r="E48" s="27">
        <f t="shared" si="8"/>
        <v>14561.39340702234</v>
      </c>
      <c r="F48" s="2">
        <f>D48/(1+$B$36)^A48</f>
        <v>-12924.612339359752</v>
      </c>
    </row>
    <row r="49" spans="1:6" x14ac:dyDescent="0.25">
      <c r="A49" s="25">
        <f t="shared" si="4"/>
        <v>7</v>
      </c>
      <c r="B49" s="26">
        <f t="shared" si="5"/>
        <v>14561.39340702234</v>
      </c>
      <c r="C49" s="26">
        <f t="shared" si="6"/>
        <v>351.43488438923731</v>
      </c>
      <c r="D49" s="38">
        <f t="shared" si="7"/>
        <v>-14912.828291411661</v>
      </c>
      <c r="E49" s="39">
        <f t="shared" si="8"/>
        <v>-8.3673512563109398E-11</v>
      </c>
      <c r="F49" s="2">
        <f>D49/(1+$B$36)^A49</f>
        <v>-12620.031641822017</v>
      </c>
    </row>
    <row r="50" spans="1:6" ht="15.75" thickBot="1" x14ac:dyDescent="0.3">
      <c r="A50" s="33"/>
      <c r="B50" s="34"/>
      <c r="C50" s="40">
        <f>SUM(C43:C49)</f>
        <v>9389.7980398815434</v>
      </c>
      <c r="D50" s="34"/>
      <c r="E50" s="35"/>
    </row>
    <row r="52" spans="1:6" x14ac:dyDescent="0.25">
      <c r="A52" s="9" t="s">
        <v>20</v>
      </c>
      <c r="D52" s="2">
        <f>SUM(D43:D49)</f>
        <v>-104389.79803988163</v>
      </c>
      <c r="F52" s="9">
        <f>SUM(F43:F49)</f>
        <v>-95000.000000000073</v>
      </c>
    </row>
    <row r="53" spans="1:6" x14ac:dyDescent="0.25">
      <c r="A53" s="2" t="s">
        <v>21</v>
      </c>
    </row>
    <row r="55" spans="1:6" x14ac:dyDescent="0.25">
      <c r="A55" s="2" t="s">
        <v>22</v>
      </c>
      <c r="D55" s="15" t="s">
        <v>23</v>
      </c>
      <c r="E55" s="15" t="s">
        <v>24</v>
      </c>
    </row>
    <row r="56" spans="1:6" x14ac:dyDescent="0.25">
      <c r="A56" s="7" t="s">
        <v>25</v>
      </c>
      <c r="B56" s="7"/>
      <c r="C56" s="7"/>
      <c r="D56" s="7">
        <f>+B43</f>
        <v>95000</v>
      </c>
      <c r="E56" s="7"/>
    </row>
    <row r="57" spans="1:6" x14ac:dyDescent="0.25">
      <c r="A57" s="7" t="s">
        <v>26</v>
      </c>
      <c r="B57" s="7"/>
      <c r="C57" s="7"/>
      <c r="D57" s="7"/>
      <c r="E57" s="7">
        <f>+D56</f>
        <v>95000</v>
      </c>
    </row>
    <row r="59" spans="1:6" x14ac:dyDescent="0.25">
      <c r="A59" s="2" t="s">
        <v>27</v>
      </c>
    </row>
    <row r="60" spans="1:6" x14ac:dyDescent="0.25">
      <c r="A60" s="16" t="s">
        <v>28</v>
      </c>
      <c r="B60" s="16"/>
      <c r="C60" s="16"/>
      <c r="D60" s="16">
        <f>+C43</f>
        <v>2292.7966495896435</v>
      </c>
      <c r="E60" s="16"/>
    </row>
    <row r="61" spans="1:6" x14ac:dyDescent="0.25">
      <c r="A61" s="16" t="s">
        <v>26</v>
      </c>
      <c r="B61" s="16"/>
      <c r="C61" s="16"/>
      <c r="D61" s="16"/>
      <c r="E61" s="16">
        <f>+D60</f>
        <v>2292.7966495896435</v>
      </c>
    </row>
    <row r="62" spans="1:6" x14ac:dyDescent="0.25">
      <c r="A62" s="17" t="s">
        <v>26</v>
      </c>
      <c r="B62" s="17"/>
      <c r="C62" s="17"/>
      <c r="D62" s="17">
        <f>-+D43</f>
        <v>14912.828291411661</v>
      </c>
      <c r="E62" s="17"/>
    </row>
    <row r="63" spans="1:6" ht="15.75" thickBot="1" x14ac:dyDescent="0.3">
      <c r="A63" s="17" t="s">
        <v>25</v>
      </c>
      <c r="B63" s="17"/>
      <c r="C63" s="17"/>
      <c r="D63" s="17"/>
      <c r="E63" s="17">
        <f>+D62</f>
        <v>14912.828291411661</v>
      </c>
    </row>
    <row r="64" spans="1:6" ht="15.75" thickBot="1" x14ac:dyDescent="0.3">
      <c r="E64" s="13">
        <f>+E57+E61-D62</f>
        <v>82379.968358177983</v>
      </c>
    </row>
    <row r="65" spans="1:5" x14ac:dyDescent="0.25">
      <c r="A65" s="2" t="s">
        <v>29</v>
      </c>
    </row>
    <row r="66" spans="1:5" x14ac:dyDescent="0.25">
      <c r="A66" s="16" t="s">
        <v>28</v>
      </c>
      <c r="B66" s="16"/>
      <c r="C66" s="16"/>
      <c r="D66" s="16">
        <f>+C44</f>
        <v>1988.2159520519087</v>
      </c>
      <c r="E66" s="16"/>
    </row>
    <row r="67" spans="1:5" x14ac:dyDescent="0.25">
      <c r="A67" s="16" t="s">
        <v>26</v>
      </c>
      <c r="B67" s="16"/>
      <c r="C67" s="16"/>
      <c r="D67" s="16"/>
      <c r="E67" s="16">
        <f>+D66</f>
        <v>1988.2159520519087</v>
      </c>
    </row>
    <row r="68" spans="1:5" x14ac:dyDescent="0.25">
      <c r="A68" s="17" t="s">
        <v>26</v>
      </c>
      <c r="B68" s="17"/>
      <c r="C68" s="17"/>
      <c r="D68" s="17">
        <f>+D62</f>
        <v>14912.828291411661</v>
      </c>
      <c r="E68" s="17"/>
    </row>
    <row r="69" spans="1:5" ht="15.75" thickBot="1" x14ac:dyDescent="0.3">
      <c r="A69" s="17" t="s">
        <v>25</v>
      </c>
      <c r="B69" s="17"/>
      <c r="C69" s="17"/>
      <c r="D69" s="17"/>
      <c r="E69" s="17">
        <f>+D68</f>
        <v>14912.828291411661</v>
      </c>
    </row>
    <row r="70" spans="1:5" ht="15.75" thickBot="1" x14ac:dyDescent="0.3">
      <c r="E70" s="13">
        <f>+E64+E67-D68</f>
        <v>69455.356018818231</v>
      </c>
    </row>
    <row r="71" spans="1:5" x14ac:dyDescent="0.25">
      <c r="A71" s="2" t="s">
        <v>30</v>
      </c>
    </row>
    <row r="72" spans="1:5" x14ac:dyDescent="0.25">
      <c r="A72" s="16" t="s">
        <v>28</v>
      </c>
      <c r="B72" s="16"/>
      <c r="C72" s="16"/>
      <c r="D72" s="16">
        <f>+C45</f>
        <v>1676.2842902737086</v>
      </c>
      <c r="E72" s="16"/>
    </row>
    <row r="73" spans="1:5" x14ac:dyDescent="0.25">
      <c r="A73" s="16" t="s">
        <v>26</v>
      </c>
      <c r="B73" s="16"/>
      <c r="C73" s="16"/>
      <c r="D73" s="16"/>
      <c r="E73" s="16">
        <f>+D72</f>
        <v>1676.2842902737086</v>
      </c>
    </row>
    <row r="74" spans="1:5" x14ac:dyDescent="0.25">
      <c r="A74" s="17" t="s">
        <v>26</v>
      </c>
      <c r="B74" s="17"/>
      <c r="C74" s="17"/>
      <c r="D74" s="17">
        <f>+D68</f>
        <v>14912.828291411661</v>
      </c>
      <c r="E74" s="17"/>
    </row>
    <row r="75" spans="1:5" ht="15.75" thickBot="1" x14ac:dyDescent="0.3">
      <c r="A75" s="17" t="s">
        <v>25</v>
      </c>
      <c r="B75" s="17"/>
      <c r="C75" s="17"/>
      <c r="D75" s="17"/>
      <c r="E75" s="17">
        <f>+D74</f>
        <v>14912.828291411661</v>
      </c>
    </row>
    <row r="76" spans="1:5" ht="15.75" thickBot="1" x14ac:dyDescent="0.3">
      <c r="E76" s="13">
        <f>+E70+E73-D74</f>
        <v>56218.812017680277</v>
      </c>
    </row>
    <row r="77" spans="1:5" x14ac:dyDescent="0.25">
      <c r="A77" s="2" t="s">
        <v>31</v>
      </c>
    </row>
    <row r="78" spans="1:5" x14ac:dyDescent="0.25">
      <c r="A78" s="16" t="s">
        <v>28</v>
      </c>
      <c r="B78" s="16"/>
      <c r="C78" s="16"/>
      <c r="D78" s="16">
        <f>+C46</f>
        <v>1356.8242509268139</v>
      </c>
      <c r="E78" s="16"/>
    </row>
    <row r="79" spans="1:5" x14ac:dyDescent="0.25">
      <c r="A79" s="16" t="s">
        <v>26</v>
      </c>
      <c r="B79" s="16"/>
      <c r="C79" s="16"/>
      <c r="D79" s="16"/>
      <c r="E79" s="16">
        <f>+D78</f>
        <v>1356.8242509268139</v>
      </c>
    </row>
    <row r="80" spans="1:5" x14ac:dyDescent="0.25">
      <c r="A80" s="17" t="s">
        <v>26</v>
      </c>
      <c r="B80" s="17"/>
      <c r="C80" s="17"/>
      <c r="D80" s="17">
        <f>+D74</f>
        <v>14912.828291411661</v>
      </c>
      <c r="E80" s="17"/>
    </row>
    <row r="81" spans="1:5" ht="15.75" thickBot="1" x14ac:dyDescent="0.3">
      <c r="A81" s="17" t="s">
        <v>25</v>
      </c>
      <c r="B81" s="17"/>
      <c r="C81" s="17"/>
      <c r="D81" s="17"/>
      <c r="E81" s="17">
        <f>+D80</f>
        <v>14912.828291411661</v>
      </c>
    </row>
    <row r="82" spans="1:5" ht="15.75" thickBot="1" x14ac:dyDescent="0.3">
      <c r="E82" s="13">
        <f>+E76+E79-D80</f>
        <v>42662.807977195436</v>
      </c>
    </row>
    <row r="83" spans="1:5" x14ac:dyDescent="0.25">
      <c r="A83" s="2" t="s">
        <v>32</v>
      </c>
    </row>
    <row r="84" spans="1:5" x14ac:dyDescent="0.25">
      <c r="A84" s="16" t="s">
        <v>28</v>
      </c>
      <c r="B84" s="16"/>
      <c r="C84" s="16"/>
      <c r="D84" s="16">
        <f>+C47</f>
        <v>1029.6541388652631</v>
      </c>
      <c r="E84" s="16"/>
    </row>
    <row r="85" spans="1:5" x14ac:dyDescent="0.25">
      <c r="A85" s="16" t="s">
        <v>26</v>
      </c>
      <c r="B85" s="16"/>
      <c r="C85" s="16"/>
      <c r="D85" s="16"/>
      <c r="E85" s="16">
        <f>+D84</f>
        <v>1029.6541388652631</v>
      </c>
    </row>
    <row r="86" spans="1:5" x14ac:dyDescent="0.25">
      <c r="A86" s="17" t="s">
        <v>26</v>
      </c>
      <c r="B86" s="17"/>
      <c r="C86" s="17"/>
      <c r="D86" s="17">
        <f>+D80</f>
        <v>14912.828291411661</v>
      </c>
      <c r="E86" s="17"/>
    </row>
    <row r="87" spans="1:5" ht="15.75" thickBot="1" x14ac:dyDescent="0.3">
      <c r="A87" s="17" t="s">
        <v>25</v>
      </c>
      <c r="B87" s="17"/>
      <c r="C87" s="17"/>
      <c r="D87" s="17"/>
      <c r="E87" s="17">
        <f>+D86</f>
        <v>14912.828291411661</v>
      </c>
    </row>
    <row r="88" spans="1:5" ht="15.75" thickBot="1" x14ac:dyDescent="0.3">
      <c r="E88" s="13">
        <f>+E82+E85-D86</f>
        <v>28779.633824649038</v>
      </c>
    </row>
    <row r="89" spans="1:5" x14ac:dyDescent="0.25">
      <c r="A89" s="2" t="s">
        <v>33</v>
      </c>
    </row>
    <row r="90" spans="1:5" x14ac:dyDescent="0.25">
      <c r="A90" s="16" t="s">
        <v>28</v>
      </c>
      <c r="B90" s="16"/>
      <c r="C90" s="16"/>
      <c r="D90" s="16">
        <f>+C48</f>
        <v>694.58787378496925</v>
      </c>
      <c r="E90" s="16"/>
    </row>
    <row r="91" spans="1:5" x14ac:dyDescent="0.25">
      <c r="A91" s="16" t="s">
        <v>26</v>
      </c>
      <c r="B91" s="16"/>
      <c r="C91" s="16"/>
      <c r="D91" s="16"/>
      <c r="E91" s="16">
        <f>+D90</f>
        <v>694.58787378496925</v>
      </c>
    </row>
    <row r="92" spans="1:5" x14ac:dyDescent="0.25">
      <c r="A92" s="17" t="s">
        <v>26</v>
      </c>
      <c r="B92" s="17"/>
      <c r="C92" s="17"/>
      <c r="D92" s="17">
        <f>+D86</f>
        <v>14912.828291411661</v>
      </c>
      <c r="E92" s="17"/>
    </row>
    <row r="93" spans="1:5" ht="15.75" thickBot="1" x14ac:dyDescent="0.3">
      <c r="A93" s="17" t="s">
        <v>25</v>
      </c>
      <c r="B93" s="17"/>
      <c r="C93" s="17"/>
      <c r="D93" s="17"/>
      <c r="E93" s="17">
        <f>+D92</f>
        <v>14912.828291411661</v>
      </c>
    </row>
    <row r="94" spans="1:5" ht="15.75" thickBot="1" x14ac:dyDescent="0.3">
      <c r="E94" s="13">
        <f>+E88+E91-D92</f>
        <v>14561.393407022348</v>
      </c>
    </row>
    <row r="95" spans="1:5" x14ac:dyDescent="0.25">
      <c r="A95" s="2" t="s">
        <v>34</v>
      </c>
    </row>
    <row r="96" spans="1:5" x14ac:dyDescent="0.25">
      <c r="A96" s="16" t="s">
        <v>28</v>
      </c>
      <c r="B96" s="16"/>
      <c r="C96" s="16"/>
      <c r="D96" s="16">
        <f>+C49</f>
        <v>351.43488438923731</v>
      </c>
      <c r="E96" s="16"/>
    </row>
    <row r="97" spans="1:5" x14ac:dyDescent="0.25">
      <c r="A97" s="16" t="s">
        <v>26</v>
      </c>
      <c r="B97" s="16"/>
      <c r="C97" s="16"/>
      <c r="D97" s="16"/>
      <c r="E97" s="16">
        <f>+D96</f>
        <v>351.43488438923731</v>
      </c>
    </row>
    <row r="98" spans="1:5" x14ac:dyDescent="0.25">
      <c r="A98" s="17" t="s">
        <v>26</v>
      </c>
      <c r="B98" s="17"/>
      <c r="C98" s="17"/>
      <c r="D98" s="17">
        <f>+D92</f>
        <v>14912.828291411661</v>
      </c>
      <c r="E98" s="17"/>
    </row>
    <row r="99" spans="1:5" ht="15.75" thickBot="1" x14ac:dyDescent="0.3">
      <c r="A99" s="17" t="s">
        <v>25</v>
      </c>
      <c r="B99" s="17"/>
      <c r="C99" s="17"/>
      <c r="D99" s="17"/>
      <c r="E99" s="17">
        <f>+D98</f>
        <v>14912.828291411661</v>
      </c>
    </row>
    <row r="100" spans="1:5" ht="15.75" thickBot="1" x14ac:dyDescent="0.3">
      <c r="E100" s="13">
        <f>+E94+E97-D98</f>
        <v>-7.6397554948925972E-11</v>
      </c>
    </row>
    <row r="103" spans="1:5" x14ac:dyDescent="0.25">
      <c r="B103" s="5" t="s">
        <v>35</v>
      </c>
      <c r="C103" s="5"/>
      <c r="D103" s="5"/>
      <c r="E103" s="2" t="s">
        <v>36</v>
      </c>
    </row>
    <row r="104" spans="1:5" x14ac:dyDescent="0.25">
      <c r="B104" s="2" t="s">
        <v>37</v>
      </c>
      <c r="C104" s="2" t="s">
        <v>38</v>
      </c>
      <c r="D104" s="2" t="s">
        <v>41</v>
      </c>
      <c r="E104" s="2" t="s">
        <v>39</v>
      </c>
    </row>
    <row r="105" spans="1:5" x14ac:dyDescent="0.25">
      <c r="A105" s="10" t="s">
        <v>13</v>
      </c>
      <c r="D105" s="2">
        <f>B12</f>
        <v>5000</v>
      </c>
      <c r="E105" s="41"/>
    </row>
    <row r="106" spans="1:5" x14ac:dyDescent="0.25">
      <c r="A106" s="2">
        <v>1</v>
      </c>
      <c r="B106" s="2">
        <f>+C15</f>
        <v>1000</v>
      </c>
      <c r="C106" s="2">
        <f>+E15</f>
        <v>50</v>
      </c>
      <c r="E106" s="41">
        <f>+C43</f>
        <v>2292.7966495896435</v>
      </c>
    </row>
    <row r="107" spans="1:5" x14ac:dyDescent="0.25">
      <c r="A107" s="2">
        <f>+A106+1</f>
        <v>2</v>
      </c>
      <c r="B107" s="2">
        <f>+C16</f>
        <v>861.37171708588346</v>
      </c>
      <c r="C107" s="2">
        <f>+E16</f>
        <v>50</v>
      </c>
      <c r="E107" s="41">
        <f>+C44</f>
        <v>1988.2159520519087</v>
      </c>
    </row>
    <row r="108" spans="1:5" x14ac:dyDescent="0.25">
      <c r="A108" s="2">
        <f t="shared" ref="A108:A112" si="9">+A107+1</f>
        <v>3</v>
      </c>
      <c r="B108" s="2">
        <f>+C17</f>
        <v>721.3571513426258</v>
      </c>
      <c r="C108" s="2">
        <f>+E17</f>
        <v>50</v>
      </c>
      <c r="E108" s="41">
        <f>+C45</f>
        <v>1676.2842902737086</v>
      </c>
    </row>
    <row r="109" spans="1:5" x14ac:dyDescent="0.25">
      <c r="A109" s="2">
        <f t="shared" si="9"/>
        <v>4</v>
      </c>
      <c r="B109" s="2">
        <f>+C18</f>
        <v>579.94243994193528</v>
      </c>
      <c r="C109" s="2">
        <f>+E18</f>
        <v>50</v>
      </c>
      <c r="E109" s="41">
        <f>+C46</f>
        <v>1356.8242509268139</v>
      </c>
    </row>
    <row r="110" spans="1:5" x14ac:dyDescent="0.25">
      <c r="A110" s="2">
        <f t="shared" si="9"/>
        <v>5</v>
      </c>
      <c r="B110" s="2">
        <f>+C19</f>
        <v>437.1135814272381</v>
      </c>
      <c r="C110" s="2">
        <f>+E19</f>
        <v>50</v>
      </c>
      <c r="E110" s="41">
        <f>+C47</f>
        <v>1029.6541388652631</v>
      </c>
    </row>
    <row r="111" spans="1:5" x14ac:dyDescent="0.25">
      <c r="A111" s="2">
        <f t="shared" si="9"/>
        <v>6</v>
      </c>
      <c r="B111" s="2">
        <f>+C20</f>
        <v>292.85643432739386</v>
      </c>
      <c r="C111" s="2">
        <f>+E20</f>
        <v>50</v>
      </c>
      <c r="E111" s="41">
        <f>+C48</f>
        <v>694.58787378496925</v>
      </c>
    </row>
    <row r="112" spans="1:5" ht="15.75" thickBot="1" x14ac:dyDescent="0.3">
      <c r="A112" s="2">
        <f t="shared" si="9"/>
        <v>7</v>
      </c>
      <c r="B112" s="2">
        <f>+C21</f>
        <v>147.15671575655114</v>
      </c>
      <c r="C112" s="2">
        <f>+E21</f>
        <v>50</v>
      </c>
      <c r="E112" s="41">
        <f>+C49</f>
        <v>351.43488438923731</v>
      </c>
    </row>
    <row r="113" spans="1:5" ht="15.75" thickBot="1" x14ac:dyDescent="0.3">
      <c r="B113" s="42">
        <f t="shared" ref="B113:C113" si="10">SUM(B105:B112)</f>
        <v>4039.7980398816276</v>
      </c>
      <c r="C113" s="43">
        <f t="shared" si="10"/>
        <v>350</v>
      </c>
      <c r="D113" s="44">
        <f>SUM(D105:D112)</f>
        <v>5000</v>
      </c>
    </row>
    <row r="114" spans="1:5" ht="15.75" thickBot="1" x14ac:dyDescent="0.3">
      <c r="B114" s="45">
        <f>SUM(B113:D113)</f>
        <v>9389.7980398816271</v>
      </c>
      <c r="E114" s="18">
        <f>SUM(E106:E112)</f>
        <v>9389.7980398815434</v>
      </c>
    </row>
    <row r="120" spans="1:5" ht="18.75" x14ac:dyDescent="0.3">
      <c r="A120" s="46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E1B7-4660-430F-A6A7-A3C7C214DAD0}">
  <dimension ref="A2:H122"/>
  <sheetViews>
    <sheetView topLeftCell="A48" workbookViewId="0">
      <selection activeCell="D108" sqref="D108"/>
    </sheetView>
  </sheetViews>
  <sheetFormatPr baseColWidth="10" defaultRowHeight="15" x14ac:dyDescent="0.25"/>
  <cols>
    <col min="1" max="1" width="5.28515625" style="2" customWidth="1"/>
    <col min="2" max="2" width="9.5703125" style="2" customWidth="1"/>
    <col min="3" max="3" width="9.7109375" style="2" customWidth="1"/>
    <col min="4" max="4" width="9.85546875" style="2" customWidth="1"/>
    <col min="5" max="5" width="9" style="2" customWidth="1"/>
    <col min="6" max="6" width="8.85546875" style="2" customWidth="1"/>
    <col min="7" max="16384" width="11.42578125" style="2"/>
  </cols>
  <sheetData>
    <row r="2" spans="1:8" x14ac:dyDescent="0.25">
      <c r="A2" s="1">
        <v>0.01</v>
      </c>
      <c r="G2" s="1"/>
    </row>
    <row r="3" spans="1:8" x14ac:dyDescent="0.25">
      <c r="A3" s="1"/>
      <c r="G3" s="1"/>
    </row>
    <row r="5" spans="1:8" s="4" customFormat="1" ht="21" x14ac:dyDescent="0.35">
      <c r="A5" s="3" t="s">
        <v>0</v>
      </c>
    </row>
    <row r="6" spans="1:8" x14ac:dyDescent="0.25">
      <c r="A6" s="47" t="s">
        <v>1</v>
      </c>
      <c r="B6" s="47"/>
      <c r="C6" s="47">
        <v>100000</v>
      </c>
    </row>
    <row r="7" spans="1:8" x14ac:dyDescent="0.25">
      <c r="A7" s="47" t="s">
        <v>2</v>
      </c>
      <c r="B7" s="47"/>
      <c r="C7" s="48">
        <v>0.01</v>
      </c>
      <c r="E7" s="49" t="s">
        <v>43</v>
      </c>
    </row>
    <row r="8" spans="1:8" x14ac:dyDescent="0.25">
      <c r="A8" s="47" t="s">
        <v>3</v>
      </c>
      <c r="B8" s="47"/>
      <c r="C8" s="47">
        <v>5</v>
      </c>
      <c r="D8" s="50" t="s">
        <v>44</v>
      </c>
      <c r="E8" s="51">
        <f>+C6-C12</f>
        <v>95000</v>
      </c>
    </row>
    <row r="9" spans="1:8" x14ac:dyDescent="0.25">
      <c r="A9" s="5" t="s">
        <v>4</v>
      </c>
      <c r="B9" s="5"/>
      <c r="C9" s="5">
        <f>PMT(C7,C8,-C6,0,0)</f>
        <v>20603.979961588</v>
      </c>
      <c r="E9" s="51" t="s">
        <v>45</v>
      </c>
      <c r="H9" s="2">
        <v>0</v>
      </c>
    </row>
    <row r="10" spans="1:8" x14ac:dyDescent="0.25">
      <c r="A10" s="47" t="s">
        <v>5</v>
      </c>
      <c r="B10" s="47"/>
      <c r="C10" s="48">
        <v>5.0000000000000001E-4</v>
      </c>
      <c r="E10" s="51">
        <f>-F15*5</f>
        <v>-103269.89980794</v>
      </c>
    </row>
    <row r="11" spans="1:8" x14ac:dyDescent="0.25">
      <c r="A11" s="47" t="s">
        <v>40</v>
      </c>
      <c r="B11" s="47"/>
      <c r="C11" s="48">
        <v>0.05</v>
      </c>
      <c r="E11" s="51" t="s">
        <v>7</v>
      </c>
    </row>
    <row r="12" spans="1:8" x14ac:dyDescent="0.25">
      <c r="A12" s="47" t="s">
        <v>40</v>
      </c>
      <c r="B12" s="47"/>
      <c r="C12" s="47">
        <f>+C6*C11</f>
        <v>5000</v>
      </c>
      <c r="E12" s="52">
        <f>+E8+E10</f>
        <v>-8269.8998079400044</v>
      </c>
    </row>
    <row r="14" spans="1:8" x14ac:dyDescent="0.25">
      <c r="B14" s="6" t="s">
        <v>6</v>
      </c>
      <c r="C14" s="6" t="s">
        <v>7</v>
      </c>
      <c r="D14" s="6" t="s">
        <v>8</v>
      </c>
      <c r="E14" s="6" t="s">
        <v>9</v>
      </c>
      <c r="F14" s="6" t="s">
        <v>10</v>
      </c>
    </row>
    <row r="15" spans="1:8" x14ac:dyDescent="0.25">
      <c r="A15" s="2">
        <v>1</v>
      </c>
      <c r="B15" s="47">
        <f>-PPMT($C$7,A15,$C$8,$C$6,0,0)</f>
        <v>19603.979961588</v>
      </c>
      <c r="C15" s="47">
        <f>-IPMT($C$7,A15,$C$8,$C$6,0,0)</f>
        <v>1000</v>
      </c>
      <c r="D15" s="53">
        <f>+B15+C15</f>
        <v>20603.979961588</v>
      </c>
      <c r="E15" s="47">
        <f>+C10*C6</f>
        <v>50</v>
      </c>
      <c r="F15" s="53">
        <f>+D15+E15</f>
        <v>20653.979961588</v>
      </c>
    </row>
    <row r="16" spans="1:8" x14ac:dyDescent="0.25">
      <c r="A16" s="2">
        <f>+A15+1</f>
        <v>2</v>
      </c>
      <c r="B16" s="47">
        <f>-PPMT($C$7,A16,$C$8,$C$6,0,0)</f>
        <v>19800.019761203879</v>
      </c>
      <c r="C16" s="47">
        <f>-IPMT($C$7,A16,$C$8,$C$6,0,0)</f>
        <v>803.96020038411996</v>
      </c>
      <c r="D16" s="53">
        <f t="shared" ref="D16:D19" si="0">+B16+C16</f>
        <v>20603.979961588</v>
      </c>
      <c r="E16" s="47">
        <f>+E15</f>
        <v>50</v>
      </c>
      <c r="F16" s="53">
        <f t="shared" ref="F16:F19" si="1">+D16+E16</f>
        <v>20653.979961588</v>
      </c>
    </row>
    <row r="17" spans="1:6" x14ac:dyDescent="0.25">
      <c r="A17" s="2">
        <f>+A16+1</f>
        <v>3</v>
      </c>
      <c r="B17" s="47">
        <f>-PPMT($C$7,A17,$C$8,$C$6,0,0)</f>
        <v>19998.019958815916</v>
      </c>
      <c r="C17" s="47">
        <f>-IPMT($C$7,A17,$C$8,$C$6,0,0)</f>
        <v>605.96000277208122</v>
      </c>
      <c r="D17" s="53">
        <f t="shared" si="0"/>
        <v>20603.979961587997</v>
      </c>
      <c r="E17" s="47">
        <f t="shared" ref="E17:E19" si="2">+E16</f>
        <v>50</v>
      </c>
      <c r="F17" s="53">
        <f t="shared" si="1"/>
        <v>20653.979961587997</v>
      </c>
    </row>
    <row r="18" spans="1:6" x14ac:dyDescent="0.25">
      <c r="A18" s="2">
        <f>+A17+1</f>
        <v>4</v>
      </c>
      <c r="B18" s="47">
        <f>-PPMT($C$7,A18,$C$8,$C$6,0,0)</f>
        <v>20198.000158404077</v>
      </c>
      <c r="C18" s="47">
        <f>-IPMT($C$7,A18,$C$8,$C$6,0,0)</f>
        <v>405.97980318392206</v>
      </c>
      <c r="D18" s="53">
        <f t="shared" si="0"/>
        <v>20603.979961588</v>
      </c>
      <c r="E18" s="47">
        <f t="shared" si="2"/>
        <v>50</v>
      </c>
      <c r="F18" s="53">
        <f t="shared" si="1"/>
        <v>20653.979961588</v>
      </c>
    </row>
    <row r="19" spans="1:6" x14ac:dyDescent="0.25">
      <c r="A19" s="2">
        <f>+A18+1</f>
        <v>5</v>
      </c>
      <c r="B19" s="47">
        <f>-PPMT($C$7,A19,$C$8,$C$6,0,0)</f>
        <v>20399.980159988118</v>
      </c>
      <c r="C19" s="47">
        <f>-IPMT($C$7,A19,$C$8,$C$6,0,0)</f>
        <v>203.99980159988121</v>
      </c>
      <c r="D19" s="53">
        <f t="shared" si="0"/>
        <v>20603.979961588</v>
      </c>
      <c r="E19" s="47">
        <f t="shared" si="2"/>
        <v>50</v>
      </c>
      <c r="F19" s="53">
        <f t="shared" si="1"/>
        <v>20653.979961588</v>
      </c>
    </row>
    <row r="20" spans="1:6" x14ac:dyDescent="0.25">
      <c r="B20" s="47"/>
      <c r="C20" s="47"/>
      <c r="D20" s="53"/>
      <c r="E20" s="47"/>
      <c r="F20" s="53"/>
    </row>
    <row r="21" spans="1:6" x14ac:dyDescent="0.25">
      <c r="B21" s="47"/>
      <c r="C21" s="47"/>
      <c r="D21" s="53"/>
      <c r="E21" s="47"/>
      <c r="F21" s="53"/>
    </row>
    <row r="22" spans="1:6" x14ac:dyDescent="0.25">
      <c r="C22" s="7">
        <f>SUM(C15:C21)</f>
        <v>3019.8998079400048</v>
      </c>
      <c r="D22" s="7">
        <f>SUM(D15:D21)</f>
        <v>103019.89980794</v>
      </c>
      <c r="E22" s="7">
        <f>SUM(E15:E21)</f>
        <v>250</v>
      </c>
      <c r="F22" s="7">
        <f>SUM(F15:F21)</f>
        <v>103269.89980794</v>
      </c>
    </row>
    <row r="23" spans="1:6" ht="15.75" thickBot="1" x14ac:dyDescent="0.3"/>
    <row r="24" spans="1:6" x14ac:dyDescent="0.25">
      <c r="A24" s="22" t="s">
        <v>11</v>
      </c>
      <c r="B24" s="23"/>
      <c r="C24" s="24"/>
    </row>
    <row r="25" spans="1:6" x14ac:dyDescent="0.25">
      <c r="A25" s="25" t="s">
        <v>12</v>
      </c>
      <c r="B25" s="26"/>
      <c r="C25" s="27"/>
    </row>
    <row r="26" spans="1:6" x14ac:dyDescent="0.25">
      <c r="A26" s="25"/>
      <c r="B26" s="26"/>
      <c r="C26" s="27"/>
    </row>
    <row r="27" spans="1:6" x14ac:dyDescent="0.25">
      <c r="A27" s="28" t="s">
        <v>13</v>
      </c>
      <c r="B27" s="29">
        <f>C6-C12</f>
        <v>95000</v>
      </c>
      <c r="C27" s="27"/>
    </row>
    <row r="28" spans="1:6" x14ac:dyDescent="0.25">
      <c r="A28" s="30">
        <v>1</v>
      </c>
      <c r="B28" s="54">
        <v>0</v>
      </c>
      <c r="C28" s="27"/>
    </row>
    <row r="29" spans="1:6" x14ac:dyDescent="0.25">
      <c r="A29" s="30">
        <f>+A28+1</f>
        <v>2</v>
      </c>
      <c r="B29" s="54">
        <v>0</v>
      </c>
      <c r="C29" s="27"/>
    </row>
    <row r="30" spans="1:6" x14ac:dyDescent="0.25">
      <c r="A30" s="30">
        <f>+A29+1</f>
        <v>3</v>
      </c>
      <c r="B30" s="31">
        <f>-F15</f>
        <v>-20653.979961588</v>
      </c>
      <c r="C30" s="27"/>
    </row>
    <row r="31" spans="1:6" x14ac:dyDescent="0.25">
      <c r="A31" s="30">
        <f>+A30+1</f>
        <v>4</v>
      </c>
      <c r="B31" s="31">
        <f>-F16</f>
        <v>-20653.979961588</v>
      </c>
      <c r="C31" s="27"/>
    </row>
    <row r="32" spans="1:6" x14ac:dyDescent="0.25">
      <c r="A32" s="30">
        <f>+A31+1</f>
        <v>5</v>
      </c>
      <c r="B32" s="31">
        <f>-F17</f>
        <v>-20653.979961587997</v>
      </c>
      <c r="C32" s="27"/>
    </row>
    <row r="33" spans="1:6" x14ac:dyDescent="0.25">
      <c r="A33" s="30">
        <f>+A32+1</f>
        <v>6</v>
      </c>
      <c r="B33" s="31">
        <f>-F18</f>
        <v>-20653.979961588</v>
      </c>
      <c r="C33" s="27"/>
    </row>
    <row r="34" spans="1:6" x14ac:dyDescent="0.25">
      <c r="A34" s="30">
        <f>+A33+1</f>
        <v>7</v>
      </c>
      <c r="B34" s="31">
        <f>-F19</f>
        <v>-20653.979961588</v>
      </c>
      <c r="C34" s="27"/>
    </row>
    <row r="35" spans="1:6" x14ac:dyDescent="0.25">
      <c r="A35" s="25"/>
      <c r="B35" s="55">
        <f>IRR(B27:B34)</f>
        <v>1.6890986150994935E-2</v>
      </c>
      <c r="C35" s="27"/>
    </row>
    <row r="36" spans="1:6" ht="15.75" thickBot="1" x14ac:dyDescent="0.3">
      <c r="A36" s="33"/>
      <c r="B36" s="34"/>
      <c r="C36" s="35"/>
    </row>
    <row r="37" spans="1:6" ht="15.75" thickBot="1" x14ac:dyDescent="0.3"/>
    <row r="38" spans="1:6" x14ac:dyDescent="0.25">
      <c r="A38" s="22" t="s">
        <v>14</v>
      </c>
      <c r="B38" s="23"/>
      <c r="C38" s="23"/>
      <c r="D38" s="23"/>
      <c r="E38" s="24"/>
    </row>
    <row r="39" spans="1:6" ht="15.75" x14ac:dyDescent="0.25">
      <c r="A39" s="56" t="s">
        <v>15</v>
      </c>
      <c r="B39" s="26"/>
      <c r="C39" s="26"/>
      <c r="D39" s="26"/>
      <c r="E39" s="27"/>
    </row>
    <row r="40" spans="1:6" x14ac:dyDescent="0.25">
      <c r="A40" s="25"/>
      <c r="B40" s="26"/>
      <c r="C40" s="26"/>
      <c r="D40" s="26"/>
      <c r="E40" s="27"/>
    </row>
    <row r="41" spans="1:6" x14ac:dyDescent="0.25">
      <c r="A41" s="25"/>
      <c r="B41" s="36" t="s">
        <v>16</v>
      </c>
      <c r="C41" s="36" t="s">
        <v>17</v>
      </c>
      <c r="D41" s="36" t="s">
        <v>18</v>
      </c>
      <c r="E41" s="37" t="s">
        <v>19</v>
      </c>
    </row>
    <row r="42" spans="1:6" ht="15.75" thickBot="1" x14ac:dyDescent="0.3">
      <c r="A42" s="25">
        <v>1</v>
      </c>
      <c r="B42" s="26">
        <f>B27</f>
        <v>95000</v>
      </c>
      <c r="C42" s="26">
        <f>+B42*$B$35</f>
        <v>1604.6436843445188</v>
      </c>
      <c r="D42" s="26">
        <f>+B28</f>
        <v>0</v>
      </c>
      <c r="E42" s="27">
        <f>+B42+C42+D42</f>
        <v>96604.643684344512</v>
      </c>
    </row>
    <row r="43" spans="1:6" ht="15.75" thickBot="1" x14ac:dyDescent="0.3">
      <c r="A43" s="25">
        <f>+A42+1</f>
        <v>2</v>
      </c>
      <c r="B43" s="26">
        <f>+E42</f>
        <v>96604.643684344512</v>
      </c>
      <c r="C43" s="26">
        <f>+B43*$B$35</f>
        <v>1631.7476985940634</v>
      </c>
      <c r="D43" s="26">
        <f>+B29</f>
        <v>0</v>
      </c>
      <c r="E43" s="39">
        <f>+B43+C43+D43</f>
        <v>98236.391382938571</v>
      </c>
      <c r="F43" s="57">
        <f>-NPV(B35,D44:D48)</f>
        <v>98236.391382938542</v>
      </c>
    </row>
    <row r="44" spans="1:6" ht="15.75" thickBot="1" x14ac:dyDescent="0.3">
      <c r="A44" s="25">
        <f t="shared" ref="A44:A48" si="3">+A43+1</f>
        <v>3</v>
      </c>
      <c r="B44" s="26">
        <f>+E43</f>
        <v>98236.391382938571</v>
      </c>
      <c r="C44" s="26">
        <f>+B44*$B$35</f>
        <v>1659.3095263729335</v>
      </c>
      <c r="D44" s="26">
        <f>+B30</f>
        <v>-20653.979961588</v>
      </c>
      <c r="E44" s="27">
        <f>+B44+C44+D44</f>
        <v>79241.720947723501</v>
      </c>
    </row>
    <row r="45" spans="1:6" ht="15.75" thickBot="1" x14ac:dyDescent="0.3">
      <c r="A45" s="25">
        <f t="shared" si="3"/>
        <v>4</v>
      </c>
      <c r="B45" s="26">
        <f>+E44</f>
        <v>79241.720947723501</v>
      </c>
      <c r="C45" s="26">
        <f>+B45*$B$35</f>
        <v>1338.4708111090029</v>
      </c>
      <c r="D45" s="26">
        <f>+B31</f>
        <v>-20653.979961588</v>
      </c>
      <c r="E45" s="39">
        <f>+B45+C45+D45</f>
        <v>59926.211797244498</v>
      </c>
      <c r="F45" s="57">
        <f>-NPV(B35,D46:D48)</f>
        <v>59926.211797244483</v>
      </c>
    </row>
    <row r="46" spans="1:6" x14ac:dyDescent="0.25">
      <c r="A46" s="25">
        <f t="shared" si="3"/>
        <v>5</v>
      </c>
      <c r="B46" s="26">
        <f>+E45</f>
        <v>59926.211797244498</v>
      </c>
      <c r="C46" s="26">
        <f>+B46*$B$35</f>
        <v>1012.2128135488462</v>
      </c>
      <c r="D46" s="58">
        <f>+B32</f>
        <v>-20653.979961587997</v>
      </c>
      <c r="E46" s="27">
        <f>+B46+C46+D46</f>
        <v>40284.444649205347</v>
      </c>
    </row>
    <row r="47" spans="1:6" x14ac:dyDescent="0.25">
      <c r="A47" s="25">
        <f t="shared" si="3"/>
        <v>6</v>
      </c>
      <c r="B47" s="26">
        <f>+E46</f>
        <v>40284.444649205347</v>
      </c>
      <c r="C47" s="26">
        <f>+B47*$B$35</f>
        <v>680.44399667024959</v>
      </c>
      <c r="D47" s="58">
        <f>+B33</f>
        <v>-20653.979961588</v>
      </c>
      <c r="E47" s="27">
        <f>+B47+C47+D47</f>
        <v>20310.908684287595</v>
      </c>
    </row>
    <row r="48" spans="1:6" x14ac:dyDescent="0.25">
      <c r="A48" s="25">
        <f t="shared" si="3"/>
        <v>7</v>
      </c>
      <c r="B48" s="26">
        <f>+E47</f>
        <v>20310.908684287595</v>
      </c>
      <c r="C48" s="26">
        <f>+B48*$B$35</f>
        <v>343.07127730042453</v>
      </c>
      <c r="D48" s="58">
        <f>+B34</f>
        <v>-20653.979961588</v>
      </c>
      <c r="E48" s="27">
        <f>+B48+C48+D48</f>
        <v>0</v>
      </c>
    </row>
    <row r="49" spans="1:5" ht="15.75" thickBot="1" x14ac:dyDescent="0.3">
      <c r="A49" s="33"/>
      <c r="B49" s="34"/>
      <c r="C49" s="40">
        <f>SUM(C42:C48)</f>
        <v>8269.899807940039</v>
      </c>
      <c r="D49" s="34"/>
      <c r="E49" s="35"/>
    </row>
    <row r="54" spans="1:5" x14ac:dyDescent="0.25">
      <c r="A54" s="9" t="s">
        <v>20</v>
      </c>
    </row>
    <row r="55" spans="1:5" x14ac:dyDescent="0.25">
      <c r="A55" s="2" t="s">
        <v>21</v>
      </c>
    </row>
    <row r="57" spans="1:5" x14ac:dyDescent="0.25">
      <c r="A57" s="2" t="s">
        <v>22</v>
      </c>
      <c r="D57" s="15" t="s">
        <v>23</v>
      </c>
      <c r="E57" s="15" t="s">
        <v>24</v>
      </c>
    </row>
    <row r="58" spans="1:5" x14ac:dyDescent="0.25">
      <c r="A58" s="7" t="s">
        <v>25</v>
      </c>
      <c r="B58" s="7"/>
      <c r="C58" s="7"/>
      <c r="D58" s="7">
        <f>+B42</f>
        <v>95000</v>
      </c>
      <c r="E58" s="7"/>
    </row>
    <row r="59" spans="1:5" x14ac:dyDescent="0.25">
      <c r="A59" s="7" t="s">
        <v>26</v>
      </c>
      <c r="B59" s="7"/>
      <c r="C59" s="7"/>
      <c r="D59" s="7"/>
      <c r="E59" s="7">
        <f>+D58</f>
        <v>95000</v>
      </c>
    </row>
    <row r="61" spans="1:5" x14ac:dyDescent="0.25">
      <c r="A61" s="2" t="s">
        <v>27</v>
      </c>
    </row>
    <row r="62" spans="1:5" x14ac:dyDescent="0.25">
      <c r="A62" s="16" t="s">
        <v>28</v>
      </c>
      <c r="B62" s="16"/>
      <c r="C62" s="16"/>
      <c r="D62" s="16">
        <f>+C42</f>
        <v>1604.6436843445188</v>
      </c>
      <c r="E62" s="16"/>
    </row>
    <row r="63" spans="1:5" x14ac:dyDescent="0.25">
      <c r="A63" s="16" t="s">
        <v>26</v>
      </c>
      <c r="B63" s="16"/>
      <c r="C63" s="16"/>
      <c r="D63" s="16"/>
      <c r="E63" s="16">
        <f>+D62</f>
        <v>1604.6436843445188</v>
      </c>
    </row>
    <row r="64" spans="1:5" x14ac:dyDescent="0.25">
      <c r="A64" s="17" t="s">
        <v>26</v>
      </c>
      <c r="B64" s="17"/>
      <c r="C64" s="17"/>
      <c r="D64" s="17">
        <f>-+D42</f>
        <v>0</v>
      </c>
      <c r="E64" s="17"/>
    </row>
    <row r="65" spans="1:8" ht="15.75" thickBot="1" x14ac:dyDescent="0.3">
      <c r="A65" s="17" t="s">
        <v>25</v>
      </c>
      <c r="B65" s="17"/>
      <c r="C65" s="17"/>
      <c r="D65" s="17"/>
      <c r="E65" s="17">
        <f>+D64</f>
        <v>0</v>
      </c>
    </row>
    <row r="66" spans="1:8" ht="15.75" thickBot="1" x14ac:dyDescent="0.3">
      <c r="E66" s="13">
        <f>+E59+E63-D64</f>
        <v>96604.643684344512</v>
      </c>
    </row>
    <row r="67" spans="1:8" x14ac:dyDescent="0.25">
      <c r="A67" s="2" t="s">
        <v>29</v>
      </c>
    </row>
    <row r="68" spans="1:8" x14ac:dyDescent="0.25">
      <c r="A68" s="16" t="s">
        <v>28</v>
      </c>
      <c r="B68" s="16"/>
      <c r="C68" s="16"/>
      <c r="D68" s="16">
        <f>+C43</f>
        <v>1631.7476985940634</v>
      </c>
      <c r="E68" s="16"/>
      <c r="G68" s="2">
        <v>4950</v>
      </c>
      <c r="H68" s="2" t="s">
        <v>46</v>
      </c>
    </row>
    <row r="69" spans="1:8" x14ac:dyDescent="0.25">
      <c r="A69" s="16" t="s">
        <v>26</v>
      </c>
      <c r="B69" s="16"/>
      <c r="C69" s="16"/>
      <c r="D69" s="16"/>
      <c r="E69" s="16">
        <f>+D68</f>
        <v>1631.7476985940634</v>
      </c>
      <c r="G69" s="2">
        <v>5150</v>
      </c>
      <c r="H69" s="2" t="s">
        <v>46</v>
      </c>
    </row>
    <row r="70" spans="1:8" x14ac:dyDescent="0.25">
      <c r="A70" s="17" t="s">
        <v>26</v>
      </c>
      <c r="B70" s="17"/>
      <c r="C70" s="17"/>
      <c r="D70" s="17">
        <f>+D64</f>
        <v>0</v>
      </c>
      <c r="E70" s="17"/>
      <c r="G70" s="2">
        <f>+G69-G68</f>
        <v>200</v>
      </c>
    </row>
    <row r="71" spans="1:8" ht="15.75" thickBot="1" x14ac:dyDescent="0.3">
      <c r="A71" s="17" t="s">
        <v>25</v>
      </c>
      <c r="B71" s="17"/>
      <c r="C71" s="17"/>
      <c r="D71" s="17"/>
      <c r="E71" s="17">
        <f>+D70</f>
        <v>0</v>
      </c>
      <c r="G71" s="59">
        <f>+G70/G68</f>
        <v>4.0404040404040407E-2</v>
      </c>
    </row>
    <row r="72" spans="1:8" ht="15.75" thickBot="1" x14ac:dyDescent="0.3">
      <c r="E72" s="13">
        <f>+E66+E69-D70</f>
        <v>98236.391382938571</v>
      </c>
    </row>
    <row r="73" spans="1:8" x14ac:dyDescent="0.25">
      <c r="A73" s="2" t="s">
        <v>30</v>
      </c>
    </row>
    <row r="74" spans="1:8" x14ac:dyDescent="0.25">
      <c r="A74" s="16" t="s">
        <v>28</v>
      </c>
      <c r="B74" s="16"/>
      <c r="C74" s="16"/>
      <c r="D74" s="16">
        <f>+C44</f>
        <v>1659.3095263729335</v>
      </c>
      <c r="E74" s="16"/>
    </row>
    <row r="75" spans="1:8" x14ac:dyDescent="0.25">
      <c r="A75" s="16" t="s">
        <v>26</v>
      </c>
      <c r="B75" s="16"/>
      <c r="C75" s="16"/>
      <c r="D75" s="16"/>
      <c r="E75" s="16">
        <f>+D74</f>
        <v>1659.3095263729335</v>
      </c>
    </row>
    <row r="76" spans="1:8" x14ac:dyDescent="0.25">
      <c r="A76" s="17" t="s">
        <v>26</v>
      </c>
      <c r="B76" s="17"/>
      <c r="C76" s="17"/>
      <c r="D76" s="17">
        <f>-D44</f>
        <v>20653.979961588</v>
      </c>
      <c r="E76" s="17"/>
    </row>
    <row r="77" spans="1:8" ht="15.75" thickBot="1" x14ac:dyDescent="0.3">
      <c r="A77" s="17" t="s">
        <v>25</v>
      </c>
      <c r="B77" s="17"/>
      <c r="C77" s="17"/>
      <c r="D77" s="17"/>
      <c r="E77" s="17">
        <f>+D76</f>
        <v>20653.979961588</v>
      </c>
    </row>
    <row r="78" spans="1:8" ht="15.75" thickBot="1" x14ac:dyDescent="0.3">
      <c r="E78" s="13">
        <f>+E72+E75-D76</f>
        <v>79241.720947723501</v>
      </c>
    </row>
    <row r="79" spans="1:8" x14ac:dyDescent="0.25">
      <c r="A79" s="2" t="s">
        <v>31</v>
      </c>
    </row>
    <row r="80" spans="1:8" x14ac:dyDescent="0.25">
      <c r="A80" s="16" t="s">
        <v>28</v>
      </c>
      <c r="B80" s="16"/>
      <c r="C80" s="16"/>
      <c r="D80" s="16">
        <f>+C45</f>
        <v>1338.4708111090029</v>
      </c>
      <c r="E80" s="16"/>
    </row>
    <row r="81" spans="1:5" x14ac:dyDescent="0.25">
      <c r="A81" s="16" t="s">
        <v>26</v>
      </c>
      <c r="B81" s="16"/>
      <c r="C81" s="16"/>
      <c r="D81" s="16"/>
      <c r="E81" s="16">
        <f>+D80</f>
        <v>1338.4708111090029</v>
      </c>
    </row>
    <row r="82" spans="1:5" x14ac:dyDescent="0.25">
      <c r="A82" s="17" t="s">
        <v>26</v>
      </c>
      <c r="B82" s="17"/>
      <c r="C82" s="17"/>
      <c r="D82" s="17">
        <f>+D76</f>
        <v>20653.979961588</v>
      </c>
      <c r="E82" s="17"/>
    </row>
    <row r="83" spans="1:5" ht="15.75" thickBot="1" x14ac:dyDescent="0.3">
      <c r="A83" s="17" t="s">
        <v>25</v>
      </c>
      <c r="B83" s="17"/>
      <c r="C83" s="17"/>
      <c r="D83" s="17"/>
      <c r="E83" s="17">
        <f>+D82</f>
        <v>20653.979961588</v>
      </c>
    </row>
    <row r="84" spans="1:5" ht="15.75" thickBot="1" x14ac:dyDescent="0.3">
      <c r="E84" s="13">
        <f>+E78+E81-D82</f>
        <v>59926.211797244498</v>
      </c>
    </row>
    <row r="85" spans="1:5" x14ac:dyDescent="0.25">
      <c r="A85" s="2" t="s">
        <v>32</v>
      </c>
    </row>
    <row r="86" spans="1:5" x14ac:dyDescent="0.25">
      <c r="A86" s="16" t="s">
        <v>28</v>
      </c>
      <c r="B86" s="16"/>
      <c r="C86" s="16"/>
      <c r="D86" s="16">
        <f>+C46</f>
        <v>1012.2128135488462</v>
      </c>
      <c r="E86" s="16"/>
    </row>
    <row r="87" spans="1:5" x14ac:dyDescent="0.25">
      <c r="A87" s="16" t="s">
        <v>26</v>
      </c>
      <c r="B87" s="16"/>
      <c r="C87" s="16"/>
      <c r="D87" s="16"/>
      <c r="E87" s="16">
        <f>+D86</f>
        <v>1012.2128135488462</v>
      </c>
    </row>
    <row r="88" spans="1:5" x14ac:dyDescent="0.25">
      <c r="A88" s="17" t="s">
        <v>26</v>
      </c>
      <c r="B88" s="17"/>
      <c r="C88" s="17"/>
      <c r="D88" s="17">
        <f>+D82</f>
        <v>20653.979961588</v>
      </c>
      <c r="E88" s="17"/>
    </row>
    <row r="89" spans="1:5" ht="15.75" thickBot="1" x14ac:dyDescent="0.3">
      <c r="A89" s="17" t="s">
        <v>25</v>
      </c>
      <c r="B89" s="17"/>
      <c r="C89" s="17"/>
      <c r="D89" s="17"/>
      <c r="E89" s="17">
        <f>+D88</f>
        <v>20653.979961588</v>
      </c>
    </row>
    <row r="90" spans="1:5" ht="15.75" thickBot="1" x14ac:dyDescent="0.3">
      <c r="E90" s="13">
        <f>+E84+E87-D88</f>
        <v>40284.444649205339</v>
      </c>
    </row>
    <row r="91" spans="1:5" x14ac:dyDescent="0.25">
      <c r="A91" s="2" t="s">
        <v>33</v>
      </c>
    </row>
    <row r="92" spans="1:5" x14ac:dyDescent="0.25">
      <c r="A92" s="16" t="s">
        <v>28</v>
      </c>
      <c r="B92" s="16"/>
      <c r="C92" s="16"/>
      <c r="D92" s="16">
        <f>+C47</f>
        <v>680.44399667024959</v>
      </c>
      <c r="E92" s="16"/>
    </row>
    <row r="93" spans="1:5" x14ac:dyDescent="0.25">
      <c r="A93" s="16" t="s">
        <v>26</v>
      </c>
      <c r="B93" s="16"/>
      <c r="C93" s="16"/>
      <c r="D93" s="16"/>
      <c r="E93" s="16">
        <f>+D92</f>
        <v>680.44399667024959</v>
      </c>
    </row>
    <row r="94" spans="1:5" x14ac:dyDescent="0.25">
      <c r="A94" s="17" t="s">
        <v>26</v>
      </c>
      <c r="B94" s="17"/>
      <c r="C94" s="17"/>
      <c r="D94" s="17">
        <f>+D88</f>
        <v>20653.979961588</v>
      </c>
      <c r="E94" s="17"/>
    </row>
    <row r="95" spans="1:5" ht="15.75" thickBot="1" x14ac:dyDescent="0.3">
      <c r="A95" s="17" t="s">
        <v>25</v>
      </c>
      <c r="B95" s="17"/>
      <c r="C95" s="17"/>
      <c r="D95" s="17"/>
      <c r="E95" s="17">
        <f>+D94</f>
        <v>20653.979961588</v>
      </c>
    </row>
    <row r="96" spans="1:5" ht="15.75" thickBot="1" x14ac:dyDescent="0.3">
      <c r="E96" s="13">
        <f>+E90+E93-D94</f>
        <v>20310.908684287588</v>
      </c>
    </row>
    <row r="97" spans="1:5" x14ac:dyDescent="0.25">
      <c r="A97" s="2" t="s">
        <v>34</v>
      </c>
    </row>
    <row r="98" spans="1:5" x14ac:dyDescent="0.25">
      <c r="A98" s="16" t="s">
        <v>28</v>
      </c>
      <c r="B98" s="16"/>
      <c r="C98" s="16"/>
      <c r="D98" s="16">
        <f>+C48</f>
        <v>343.07127730042453</v>
      </c>
      <c r="E98" s="16"/>
    </row>
    <row r="99" spans="1:5" x14ac:dyDescent="0.25">
      <c r="A99" s="16" t="s">
        <v>26</v>
      </c>
      <c r="B99" s="16"/>
      <c r="C99" s="16"/>
      <c r="D99" s="16"/>
      <c r="E99" s="16">
        <f>+D98</f>
        <v>343.07127730042453</v>
      </c>
    </row>
    <row r="100" spans="1:5" x14ac:dyDescent="0.25">
      <c r="A100" s="17" t="s">
        <v>26</v>
      </c>
      <c r="B100" s="17"/>
      <c r="C100" s="17"/>
      <c r="D100" s="17">
        <f>+D94</f>
        <v>20653.979961588</v>
      </c>
      <c r="E100" s="17"/>
    </row>
    <row r="101" spans="1:5" ht="15.75" thickBot="1" x14ac:dyDescent="0.3">
      <c r="A101" s="17" t="s">
        <v>25</v>
      </c>
      <c r="B101" s="17"/>
      <c r="C101" s="17"/>
      <c r="D101" s="17"/>
      <c r="E101" s="17">
        <f>+D100</f>
        <v>20653.979961588</v>
      </c>
    </row>
    <row r="102" spans="1:5" ht="15.75" thickBot="1" x14ac:dyDescent="0.3">
      <c r="E102" s="13">
        <f>+E96+E99-D100</f>
        <v>0</v>
      </c>
    </row>
    <row r="105" spans="1:5" x14ac:dyDescent="0.25">
      <c r="B105" s="5" t="s">
        <v>35</v>
      </c>
      <c r="C105" s="5"/>
      <c r="D105" s="5"/>
      <c r="E105" s="2" t="s">
        <v>36</v>
      </c>
    </row>
    <row r="106" spans="1:5" x14ac:dyDescent="0.25">
      <c r="B106" s="2" t="s">
        <v>37</v>
      </c>
      <c r="C106" s="2" t="s">
        <v>38</v>
      </c>
      <c r="D106" s="2" t="s">
        <v>41</v>
      </c>
      <c r="E106" s="2" t="s">
        <v>39</v>
      </c>
    </row>
    <row r="107" spans="1:5" x14ac:dyDescent="0.25">
      <c r="A107" s="10" t="s">
        <v>13</v>
      </c>
      <c r="D107" s="2">
        <f>C12</f>
        <v>5000</v>
      </c>
      <c r="E107" s="41"/>
    </row>
    <row r="108" spans="1:5" x14ac:dyDescent="0.25">
      <c r="A108" s="2">
        <v>1</v>
      </c>
      <c r="E108" s="41">
        <f>+C42</f>
        <v>1604.6436843445188</v>
      </c>
    </row>
    <row r="109" spans="1:5" x14ac:dyDescent="0.25">
      <c r="A109" s="2">
        <f>+A108+1</f>
        <v>2</v>
      </c>
      <c r="E109" s="41">
        <f>+C43</f>
        <v>1631.7476985940634</v>
      </c>
    </row>
    <row r="110" spans="1:5" x14ac:dyDescent="0.25">
      <c r="A110" s="2">
        <f t="shared" ref="A110:A114" si="4">+A109+1</f>
        <v>3</v>
      </c>
      <c r="B110" s="2">
        <f>+C15</f>
        <v>1000</v>
      </c>
      <c r="C110" s="2">
        <f>+E15</f>
        <v>50</v>
      </c>
      <c r="E110" s="41">
        <f>+C44</f>
        <v>1659.3095263729335</v>
      </c>
    </row>
    <row r="111" spans="1:5" x14ac:dyDescent="0.25">
      <c r="A111" s="2">
        <f t="shared" si="4"/>
        <v>4</v>
      </c>
      <c r="B111" s="2">
        <f t="shared" ref="B111:B114" si="5">+C16</f>
        <v>803.96020038411996</v>
      </c>
      <c r="C111" s="2">
        <f t="shared" ref="C111:C114" si="6">+E16</f>
        <v>50</v>
      </c>
      <c r="E111" s="41">
        <f>+C45</f>
        <v>1338.4708111090029</v>
      </c>
    </row>
    <row r="112" spans="1:5" x14ac:dyDescent="0.25">
      <c r="A112" s="2">
        <f t="shared" si="4"/>
        <v>5</v>
      </c>
      <c r="B112" s="2">
        <f t="shared" si="5"/>
        <v>605.96000277208122</v>
      </c>
      <c r="C112" s="2">
        <f t="shared" si="6"/>
        <v>50</v>
      </c>
      <c r="E112" s="41">
        <f>+C46</f>
        <v>1012.2128135488462</v>
      </c>
    </row>
    <row r="113" spans="1:5" x14ac:dyDescent="0.25">
      <c r="A113" s="2">
        <f t="shared" si="4"/>
        <v>6</v>
      </c>
      <c r="B113" s="2">
        <f t="shared" si="5"/>
        <v>405.97980318392206</v>
      </c>
      <c r="C113" s="2">
        <f t="shared" si="6"/>
        <v>50</v>
      </c>
      <c r="E113" s="41">
        <f>+C47</f>
        <v>680.44399667024959</v>
      </c>
    </row>
    <row r="114" spans="1:5" ht="15.75" thickBot="1" x14ac:dyDescent="0.3">
      <c r="A114" s="2">
        <f t="shared" si="4"/>
        <v>7</v>
      </c>
      <c r="B114" s="2">
        <f t="shared" si="5"/>
        <v>203.99980159988121</v>
      </c>
      <c r="C114" s="2">
        <f t="shared" si="6"/>
        <v>50</v>
      </c>
      <c r="E114" s="41">
        <f>+C48</f>
        <v>343.07127730042453</v>
      </c>
    </row>
    <row r="115" spans="1:5" ht="15.75" thickBot="1" x14ac:dyDescent="0.3">
      <c r="B115" s="42">
        <f t="shared" ref="B115:C115" si="7">SUM(B107:B114)</f>
        <v>3019.8998079400048</v>
      </c>
      <c r="C115" s="43">
        <f t="shared" si="7"/>
        <v>250</v>
      </c>
      <c r="D115" s="44">
        <f>SUM(D107:D114)</f>
        <v>5000</v>
      </c>
    </row>
    <row r="116" spans="1:5" ht="15.75" thickBot="1" x14ac:dyDescent="0.3">
      <c r="B116" s="45">
        <f>SUM(B115:D115)</f>
        <v>8269.8998079400044</v>
      </c>
      <c r="E116" s="18">
        <f>SUM(E108:E114)</f>
        <v>8269.899807940039</v>
      </c>
    </row>
    <row r="122" spans="1:5" ht="18.75" x14ac:dyDescent="0.3">
      <c r="A122" s="6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Hoja2 (2)</vt:lpstr>
      <vt:lpstr>Hoja2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2024-05-30T06:10:03Z</dcterms:created>
  <dcterms:modified xsi:type="dcterms:W3CDTF">2024-05-30T06:10:21Z</dcterms:modified>
</cp:coreProperties>
</file>